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11760" activeTab="0"/>
  </bookViews>
  <sheets>
    <sheet name="MÉRLEG Eszköz" sheetId="1" r:id="rId1"/>
    <sheet name="MÉRLEG Forrás" sheetId="2" r:id="rId2"/>
    <sheet name="Eredménykimutatás" sheetId="3" r:id="rId3"/>
    <sheet name="Likviditás" sheetId="4" r:id="rId4"/>
    <sheet name="Bevételek" sheetId="5" r:id="rId5"/>
    <sheet name="HR adatok" sheetId="6" r:id="rId6"/>
    <sheet name="Beruházások" sheetId="7" r:id="rId7"/>
  </sheets>
  <externalReferences>
    <externalReference r:id="rId10"/>
  </externalReferences>
  <definedNames>
    <definedName name="_xlfn.IFERROR" hidden="1">#NAME?</definedName>
    <definedName name="_xlfn.SUMIFS" hidden="1">#NAME?</definedName>
    <definedName name="CÉG">#REF!</definedName>
    <definedName name="vállalat">#REF!</definedName>
  </definedNames>
  <calcPr fullCalcOnLoad="1"/>
</workbook>
</file>

<file path=xl/comments7.xml><?xml version="1.0" encoding="utf-8"?>
<comments xmlns="http://schemas.openxmlformats.org/spreadsheetml/2006/main">
  <authors>
    <author>Remsei Gabriella</author>
  </authors>
  <commentList>
    <comment ref="G5" authorId="0">
      <text>
        <r>
          <rPr>
            <b/>
            <sz val="9"/>
            <rFont val="Tahoma"/>
            <family val="2"/>
          </rPr>
          <t>a leszámlázott mellett a már megrendelt tételeket is tartalmazza</t>
        </r>
      </text>
    </comment>
  </commentList>
</comments>
</file>

<file path=xl/sharedStrings.xml><?xml version="1.0" encoding="utf-8"?>
<sst xmlns="http://schemas.openxmlformats.org/spreadsheetml/2006/main" count="309" uniqueCount="224">
  <si>
    <t>időszak</t>
  </si>
  <si>
    <t>start</t>
  </si>
  <si>
    <t>stop</t>
  </si>
  <si>
    <t>adatok eFt-ban</t>
  </si>
  <si>
    <t>Sorszám</t>
  </si>
  <si>
    <t>Tétel megnevezése</t>
  </si>
  <si>
    <t>Különb.</t>
  </si>
  <si>
    <t>I.n.év</t>
  </si>
  <si>
    <t>II.n.év</t>
  </si>
  <si>
    <t>III.n.év</t>
  </si>
  <si>
    <t>IV.n.év</t>
  </si>
  <si>
    <t>A. Befektetett eszközök (2+10+18 sor)</t>
  </si>
  <si>
    <t>I. IMMATERIÁLIS JAVAK (3-9 sor)</t>
  </si>
  <si>
    <t>01. Alapítás-átszervezés aktivált értéke</t>
  </si>
  <si>
    <t>02. Kísérleti fejlesztés aktivált értéke</t>
  </si>
  <si>
    <t>03. Vagyoni értékű jogok</t>
  </si>
  <si>
    <t>04. Szellemi termékek</t>
  </si>
  <si>
    <t>05. Üzleti vagy cégérték</t>
  </si>
  <si>
    <t>06. Immateriális javakra adott előlegek</t>
  </si>
  <si>
    <t>07. Immateriális javak értékhelyesbítése</t>
  </si>
  <si>
    <t>II. TÁRGYI ESZKÖZÖK (11-17 sor)</t>
  </si>
  <si>
    <t>01. Ingatlanok és a kapcsolódó vagyoni értékű jogok</t>
  </si>
  <si>
    <t>02. Műszaki berendezések, gépek, járművek</t>
  </si>
  <si>
    <t>03. Egyéb berendezések, felszerelések, járművek</t>
  </si>
  <si>
    <t>04. Tenyészállatok</t>
  </si>
  <si>
    <t>05. Beruházások, felújítások</t>
  </si>
  <si>
    <t>06. Beruházásokra adott előleg</t>
  </si>
  <si>
    <t>07. Tárgyi eszközök értékhelyesbítése</t>
  </si>
  <si>
    <t>III. BEFEKTETETT PÉNZÜGYI ESZKÖZÖK (19-28 sor)</t>
  </si>
  <si>
    <t>01. Tartós részesedés kapcsolt vállalkozásban</t>
  </si>
  <si>
    <t>02. Tartósan adott kölcsön kapcsolt vállalkozásban</t>
  </si>
  <si>
    <t>03. Tartós jelentős tulajdoni részesedés</t>
  </si>
  <si>
    <t>04. Tartósan adott kölcsön jelentős tulajdoni részesedési viszonyban álló vállalkozásban</t>
  </si>
  <si>
    <t>05. Egyéb tartós részesedés</t>
  </si>
  <si>
    <t>06. Tartósan adott kölcsön egyéb részesedési viszonyban álló vállalkozásban</t>
  </si>
  <si>
    <t>07. Egyéb tartósan adott kölcsön</t>
  </si>
  <si>
    <t>08. Tartós hitelviszonyt megtestesítő értékpapír</t>
  </si>
  <si>
    <t>09. Befektetett pénzügyi eszközök értékhelyesbítése</t>
  </si>
  <si>
    <t>10. Befektetett pénzügyi eszközök értékelési különbözete</t>
  </si>
  <si>
    <t>B. Forgóeszközök (30+37+46+53 sor)</t>
  </si>
  <si>
    <t>I. KÉSZLETEK (31-36 sor)</t>
  </si>
  <si>
    <t>01. Anyagok</t>
  </si>
  <si>
    <t>02. Befejezetlen termelés és félkész termékek</t>
  </si>
  <si>
    <t>03. Növedék-, hízó- és egyéb állatok</t>
  </si>
  <si>
    <t>04. Késztermékek</t>
  </si>
  <si>
    <t>05. Áruk</t>
  </si>
  <si>
    <t>06. Készletekre adott előlegek</t>
  </si>
  <si>
    <t>II. KÖVETELÉSEK (38-45 sor)</t>
  </si>
  <si>
    <t>01. Követelések áruszállításból és szolgáltatásokból (vevők)</t>
  </si>
  <si>
    <t>02. Követelések kapcsolt vállalkozással szemben</t>
  </si>
  <si>
    <t>03. Követelések jelentős tulajdoni részesedési viszonyban lévő váll. szemben</t>
  </si>
  <si>
    <t>04. Követelések egyéb részesedési viszonyban lévő váll. szemben</t>
  </si>
  <si>
    <t>05. Váltókövetelések</t>
  </si>
  <si>
    <t>06. Egyéb követelések</t>
  </si>
  <si>
    <t>07. Követelések értékelési különbözete</t>
  </si>
  <si>
    <t>08. Származékos ügyletek pozitív értékelési különbözete</t>
  </si>
  <si>
    <t>III. ÉRTÉKPAPÍROK (47-52 sor)</t>
  </si>
  <si>
    <t>01. Részesedés kapcsolt vállalkozásban</t>
  </si>
  <si>
    <t>02. Jelentős tulajdoni részesedések</t>
  </si>
  <si>
    <t>02. Egyéb részesedés</t>
  </si>
  <si>
    <t>03. Saját részvények, saját üzletrészek</t>
  </si>
  <si>
    <t>04. Forgatási célú hitelviszonyt megtestesítő értékpapírok</t>
  </si>
  <si>
    <t>05. Értékpapírok értékelési különbözete</t>
  </si>
  <si>
    <t>IV. PÉNZESZKÖZÖK (54-55 sor)</t>
  </si>
  <si>
    <t>01. Pénztár, csekkek</t>
  </si>
  <si>
    <t>02. Bankbetétek</t>
  </si>
  <si>
    <t>C. Aktív időbeli elhatárolások (57-59 sor)</t>
  </si>
  <si>
    <t>01. Bevételek aktív időbeli elhatárolása</t>
  </si>
  <si>
    <t>02. Költségek, ráfordítások aktív időbeli elhatárolása</t>
  </si>
  <si>
    <t xml:space="preserve">03. Halasztott ráfordítások </t>
  </si>
  <si>
    <t>ESZKÖZÖK (AKTÍVÁK) ÖSSZESEN (1+29+56 sor)</t>
  </si>
  <si>
    <t>D. Saját tőke (62+64+65+66+67+68+71 sor)</t>
  </si>
  <si>
    <t>I. JEGYZETT TŐKE</t>
  </si>
  <si>
    <t>Ebből: visszavásárolt tulajdonosi részesedés névértéken</t>
  </si>
  <si>
    <t>II. JEGYZETT, DE MÉG BE NEM FIZETETT TŐKE (-)</t>
  </si>
  <si>
    <t>III. TŐKETARTALÉK</t>
  </si>
  <si>
    <t>IV. EREDMÉNYTARTALÉK</t>
  </si>
  <si>
    <t>V. LEKÖTÖTT TARTALÉK</t>
  </si>
  <si>
    <t>VI. ÉRTÉKELÉSI TARTALÉK</t>
  </si>
  <si>
    <t>01. Értékhelyesbítés értékelési tartaléka</t>
  </si>
  <si>
    <t>02. Valós értékelés értékelési tartaléka</t>
  </si>
  <si>
    <t>VII. ADÓZOTT EREDMÉNY</t>
  </si>
  <si>
    <t>E. Céltartalékok (73-75 sor)</t>
  </si>
  <si>
    <t>01. Céltartalék a várható kötelezettségekre</t>
  </si>
  <si>
    <t>02. Céltartalék a jövőbeni költségekre</t>
  </si>
  <si>
    <t>03. Egyéb céltartalék</t>
  </si>
  <si>
    <t>F. Kötelezettségek (77+82+92 sor)</t>
  </si>
  <si>
    <t xml:space="preserve">I. HÁTRASOROLT KÖTELEZETTSÉGEK (78+82+92 sor)  </t>
  </si>
  <si>
    <t>01. Hátrasorolt kötelezettségek kapcsolt vállalkozással szemben</t>
  </si>
  <si>
    <t>02. Hátrasorolt kötelezettségek jelentős tulajdoni viszonyban lévő váll. szemben</t>
  </si>
  <si>
    <t>03. Hátrasorolt kötelezettségek egyéb részesedési viszonyban lévő váll. szemben</t>
  </si>
  <si>
    <t>04. Hátrasorolt kötelezettségek egyéb vállakozással szemben</t>
  </si>
  <si>
    <t>II. HOSSZÚ LEJÁRATÚ KÖTELEZETTSÉGEK (83-91 sor)</t>
  </si>
  <si>
    <t>01. Hosszú lejáratra kapott kölcsönök</t>
  </si>
  <si>
    <t>02. Átváltoztatható kötvények</t>
  </si>
  <si>
    <t>03. Tartozások kötvénykibocsátásból</t>
  </si>
  <si>
    <t>04. Beruházási és fejlesztési hitelek</t>
  </si>
  <si>
    <t>05. Egyéb hosszú lejáratú hitelek</t>
  </si>
  <si>
    <t xml:space="preserve">06. Tartós kötelezettségek kapcsolt vállalkozással szemben </t>
  </si>
  <si>
    <t>07. Tartós kötelezettségek jelentős tulajdoni részesedési viszonyban lévő váll. szemben</t>
  </si>
  <si>
    <t>08. Tartós kötelezettségek egyéb részesedési viszonyban lévő váll. szemben</t>
  </si>
  <si>
    <t>09. Egyéb hosszú lejáratú kötelezettségek</t>
  </si>
  <si>
    <t>III. RÖVID LEJÁRATÚ KÖTELEZETTSÉGEK (93-104 sor)</t>
  </si>
  <si>
    <t>01. Rövid lejáratú kölcsönök</t>
  </si>
  <si>
    <t>Ebből: átváltoztatható kötvények</t>
  </si>
  <si>
    <t>02. Rövid lejáratú hitelek</t>
  </si>
  <si>
    <t>03. Vevőtől kapott előlegek</t>
  </si>
  <si>
    <t>04. Kötelezettségek áruszállításból és szolgáltatásból (szállítók)</t>
  </si>
  <si>
    <t>05. Váltótartozások</t>
  </si>
  <si>
    <t>06. Rövid lejáratú kötelezettségek kapcsolt vállalkozással szemben</t>
  </si>
  <si>
    <t>07. Rövid lejáratú kötelezettségek jelentős tulajdoni viszonyban lévő váll. szemben</t>
  </si>
  <si>
    <t>08. Rövid lejáratú kötelezettségek egyéb részesedési viszonyban lévő váll. szemben</t>
  </si>
  <si>
    <t>09. Egyéb rövid lejáratú kötelezettségek</t>
  </si>
  <si>
    <t>10. Kötelezettségek értékelési különbözete</t>
  </si>
  <si>
    <t>11. Származékos ügyletek negatív értékelési különbözete</t>
  </si>
  <si>
    <t>G. Passzív időbeli elhatárolások (106-108 sor)</t>
  </si>
  <si>
    <t>01. Bevételek passzív időbeli elhatárolása</t>
  </si>
  <si>
    <t>02. Költségek, ráfordítások passzív időbeli elhatárolása</t>
  </si>
  <si>
    <t>03. Halasztott bevételek</t>
  </si>
  <si>
    <t>FORRÁSOK (PASSZÍVÁK) ÖSSZESEN (61+72+76+105 sor)</t>
  </si>
  <si>
    <t>01. Belföldi értékesítés nettó árbevétele</t>
  </si>
  <si>
    <t>02. Export értékesítés nettó árbevétele</t>
  </si>
  <si>
    <t>I. ÉRTÉKESÍTÉS NETTÓ ÁRBEVÉTELE (01+02)</t>
  </si>
  <si>
    <t>03. Saját termelésű készletek állományváltozása</t>
  </si>
  <si>
    <t>04. Saját előállítású eszközök aktivált értéke</t>
  </si>
  <si>
    <t>II. AKTIVÁLT SAJÁT TELJESÍTMÉNYEK ÉRTÉKE (03±04)</t>
  </si>
  <si>
    <t>III. EGYÉB BEVÉTELEK</t>
  </si>
  <si>
    <t>Ebből visszaírt értékvesztés</t>
  </si>
  <si>
    <t>05. Anyagköltség</t>
  </si>
  <si>
    <t>06. Igénybe vett szolgáltatások értéke</t>
  </si>
  <si>
    <t>07. Egyéb szolgáltatások értéke</t>
  </si>
  <si>
    <t>08. Eladott áruk beszerzési értéke</t>
  </si>
  <si>
    <t>09. Eladott (közvetített) szolgáltatások értéke</t>
  </si>
  <si>
    <t>IV. ANYAGJELLEGŰ RÁFORDÍTÁSOK (05+06+07+08+09)</t>
  </si>
  <si>
    <t>10. Bérköltség</t>
  </si>
  <si>
    <t>11. Személyi jellegű egyéb kifizetések</t>
  </si>
  <si>
    <t>12. Bérjárulékok</t>
  </si>
  <si>
    <t>V. SZEMÉLYI JELLEGŰ RÁFORDÍTÁSOK (10+11+12)</t>
  </si>
  <si>
    <t>VI. ÉRTÉKCSÖKKENÉSI LEÍRÁS</t>
  </si>
  <si>
    <t>VII. EGYÉB RÁFORDÍTÁSOK</t>
  </si>
  <si>
    <t>Ebből értékvesztés</t>
  </si>
  <si>
    <t>A. ÜZEMI (üzleti) TEVÉKENYSÉG EREDMÉNYE (I±II+III-IV-V-VI-VII)</t>
  </si>
  <si>
    <t>13. Kapott (járó) osztalék és részesedés</t>
  </si>
  <si>
    <t>Ebből: kapcsolt vállalkozástól kapott</t>
  </si>
  <si>
    <t>14. Részesedésekből származó bevételek, árfolyamnyereségek</t>
  </si>
  <si>
    <t>15. Befektetett pénzügyi eszközökből (értékpapírokból, kölcsönökből származó bevételek, árfolyamnyereségek</t>
  </si>
  <si>
    <t>16. Egyéb kapott (járó) kamatok és kamatjellegű bevételek</t>
  </si>
  <si>
    <t>17. Pénzügyi műveletek egyéb bevételei</t>
  </si>
  <si>
    <t>Ebből: értékelési különbözet</t>
  </si>
  <si>
    <t>VIII. PÉNZÜGYI MŰVELETEK BEVÉTELEI (13+14+15+16+17)</t>
  </si>
  <si>
    <t>18. Részesedésekből származó ráfordítások, árfolyamveszteségek</t>
  </si>
  <si>
    <t>Ebből: kapcsolt vállalkozásnak adott</t>
  </si>
  <si>
    <t>19. Befektetett pénzügyi eszközökből (értékpapírokból, kölcsönökből) származó ráfordítások</t>
  </si>
  <si>
    <t>20. Fizetendő kamatok és kamatjellegű ráfordítások</t>
  </si>
  <si>
    <t>21. Részesedések, értékpapírok, bankbetétek értékvesztése</t>
  </si>
  <si>
    <t>22. Pénzügyi műveletek egyéb ráfordításai</t>
  </si>
  <si>
    <t>Ebből értékelési különbözet</t>
  </si>
  <si>
    <t>IX. PÉNZÜGYI MŰVELETEK RÁFORDÍTÁSAI (18+19±20+21+22)</t>
  </si>
  <si>
    <t>B. PÉNZÜGYI MŰVELETEK EREDMÉNYE (VIII-IX)</t>
  </si>
  <si>
    <t>C. ADÓZÁS ELŐTTI EREDMÉNY (±A±B)</t>
  </si>
  <si>
    <t>X. Adófizetési kötelezettség</t>
  </si>
  <si>
    <t>D. ADÓZOTT EREDMÉNY   (±C-X)</t>
  </si>
  <si>
    <t>Pénzeszközök nyitó egyenleg</t>
  </si>
  <si>
    <t>Értékesítés pénzbevételei (Áfa-val)</t>
  </si>
  <si>
    <t>Hitel felvétel</t>
  </si>
  <si>
    <t>ÁFA visszaigénylés</t>
  </si>
  <si>
    <t>Támogatás - önkormányzati</t>
  </si>
  <si>
    <t>Támogatás - egyéb</t>
  </si>
  <si>
    <t>Betétfeloldás</t>
  </si>
  <si>
    <t>Egyéb pénzbevételek</t>
  </si>
  <si>
    <t>Pénzbevételek összesen</t>
  </si>
  <si>
    <t>Beruházás (eszközbeszerzés)</t>
  </si>
  <si>
    <t>Közművek (víz, gáz, villany)</t>
  </si>
  <si>
    <t>Egyéb szállítók</t>
  </si>
  <si>
    <t>Bérek</t>
  </si>
  <si>
    <t>Bérek közterhei</t>
  </si>
  <si>
    <t>Fizetendő ÁFA</t>
  </si>
  <si>
    <t>Fizetendő helyi adók és egyéb adók</t>
  </si>
  <si>
    <t>Hitel törlesztés</t>
  </si>
  <si>
    <t>Bank-, és kamatköltség</t>
  </si>
  <si>
    <t>Betétlekötés</t>
  </si>
  <si>
    <t>Egyéb kifizetések</t>
  </si>
  <si>
    <t>Pénzkiadások összesen</t>
  </si>
  <si>
    <t>Pénzmozgás egyenlege</t>
  </si>
  <si>
    <t>Záró pénzállomány</t>
  </si>
  <si>
    <t>Bérköltségek</t>
  </si>
  <si>
    <t>Személyi jellegű kifizetések</t>
  </si>
  <si>
    <t>Járulékok</t>
  </si>
  <si>
    <t>Fizikai összesen</t>
  </si>
  <si>
    <t>Szellemi összesen</t>
  </si>
  <si>
    <t>I. Munkavállalók összesen</t>
  </si>
  <si>
    <t>Tisztségviselők (IT,FB) összesen</t>
  </si>
  <si>
    <t>Egyéb jogcím összesen</t>
  </si>
  <si>
    <t>II. Egyéb összesen</t>
  </si>
  <si>
    <t>Személyi jellegű költségek összesen (I.+II.)</t>
  </si>
  <si>
    <t>Átlagos statisztikai létszám fizikai</t>
  </si>
  <si>
    <t>Átlagos statisztikai létszám szellemi</t>
  </si>
  <si>
    <t>Átlagos statisztikai létszám (fő) összesen</t>
  </si>
  <si>
    <t>Átlagbér fizikai</t>
  </si>
  <si>
    <t>Átlagbér szellemi</t>
  </si>
  <si>
    <t>Átlagbér összesen</t>
  </si>
  <si>
    <t>Projekt szám</t>
  </si>
  <si>
    <t>Megnevezés</t>
  </si>
  <si>
    <t>Projekt menedzser</t>
  </si>
  <si>
    <t>Teljesítési határidő</t>
  </si>
  <si>
    <t>Keret összeg</t>
  </si>
  <si>
    <t>%</t>
  </si>
  <si>
    <t>Elköltött összeg</t>
  </si>
  <si>
    <t>Számlázott összeg</t>
  </si>
  <si>
    <t>Szabadon felhasználható összeg
HUF</t>
  </si>
  <si>
    <t>Készültségi fok
%</t>
  </si>
  <si>
    <t>Összesen</t>
  </si>
  <si>
    <t>Várható 2020</t>
  </si>
  <si>
    <t>Terv 2021</t>
  </si>
  <si>
    <t>Várható tény 2020</t>
  </si>
  <si>
    <t>Értékesítés nettó árbevételének megoszlása főbb tevékenységenként</t>
  </si>
  <si>
    <t>Televízió</t>
  </si>
  <si>
    <t>Rádió</t>
  </si>
  <si>
    <t>fmc.hu</t>
  </si>
  <si>
    <t>Újság</t>
  </si>
  <si>
    <t>Egyéb médiatevékenység</t>
  </si>
  <si>
    <t>Online hirdetés (Szfvar.hu)</t>
  </si>
  <si>
    <t>Eszközfejlesztés</t>
  </si>
  <si>
    <t>Adóberendezés vásárlás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</si>
</sst>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_ ;\-#,##0\ "/>
    <numFmt numFmtId="173" formatCode="0.0%"/>
    <numFmt numFmtId="174" formatCode="_-* #,##0.0\ _F_t_-;\-* #,##0.0\ _F_t_-;_-* &quot;-&quot;??\ _F_t_-;_-@_-"/>
    <numFmt numFmtId="175" formatCode="_-* #,##0\ _F_t_-;\-* #,##0\ _F_t_-;_-* &quot;-&quot;??\ _F_t_-;_-@_-"/>
    <numFmt numFmtId="176" formatCode="_-* #,##0.00\ _F_t_-;\-* #,##0.00\ _F_t_-;_-* \-??\ _F_t_-;_-@_-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0000\ _F_t_-;\-* #,##0.00000\ _F_t_-;_-* &quot;-&quot;??\ _F_t_-;_-@_-"/>
    <numFmt numFmtId="180" formatCode="_-* #,##0.000000\ _F_t_-;\-* #,##0.000000\ _F_t_-;_-* &quot;-&quot;??\ _F_t_-;_-@_-"/>
    <numFmt numFmtId="181" formatCode="_-* #,##0.0000000\ _F_t_-;\-* #,##0.0000000\ _F_t_-;_-* &quot;-&quot;??\ _F_t_-;_-@_-"/>
    <numFmt numFmtId="182" formatCode="_-* #,##0.00000000\ _F_t_-;\-* #,##0.00000000\ _F_t_-;_-* &quot;-&quot;??\ _F_t_-;_-@_-"/>
    <numFmt numFmtId="183" formatCode="_-* #,##0.000000000\ _F_t_-;\-* #,##0.000000000\ _F_t_-;_-* &quot;-&quot;??\ _F_t_-;_-@_-"/>
    <numFmt numFmtId="184" formatCode="_-* #,##0.0000000000\ _F_t_-;\-* #,##0.0000000000\ _F_t_-;_-* &quot;-&quot;??\ _F_t_-;_-@_-"/>
    <numFmt numFmtId="185" formatCode="_-* #,##0.00000000000\ _F_t_-;\-* #,##0.00000000000\ _F_t_-;_-* &quot;-&quot;??\ _F_t_-;_-@_-"/>
    <numFmt numFmtId="186" formatCode="[$-40E]yyyy\.\ mmmm\ d\.\,\ dddd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[$€-2]\ #\ ##,000_);[Red]\([$€-2]\ #\ ##,000\)"/>
    <numFmt numFmtId="191" formatCode="0.0"/>
    <numFmt numFmtId="192" formatCode="0_ ;\-0\ "/>
    <numFmt numFmtId="193" formatCode="#,##0.0_ ;\-#,##0.0\ "/>
    <numFmt numFmtId="19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name val="Tahoma"/>
      <family val="2"/>
    </font>
    <font>
      <sz val="10"/>
      <name val="Arial CE"/>
      <family val="0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2"/>
      <color theme="1"/>
      <name val="Arial Narrow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3" fontId="3" fillId="0" borderId="5">
      <alignment/>
      <protection/>
    </xf>
    <xf numFmtId="0" fontId="33" fillId="21" borderId="6" applyNumberFormat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7" fillId="0" borderId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0" fillId="22" borderId="8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ill="0" applyBorder="0" applyAlignment="0" applyProtection="0"/>
    <xf numFmtId="3" fontId="2" fillId="0" borderId="5">
      <alignment/>
      <protection/>
    </xf>
  </cellStyleXfs>
  <cellXfs count="381">
    <xf numFmtId="0" fontId="0" fillId="0" borderId="0" xfId="0" applyFont="1" applyAlignment="1">
      <alignment/>
    </xf>
    <xf numFmtId="0" fontId="44" fillId="33" borderId="11" xfId="0" applyFont="1" applyFill="1" applyBorder="1" applyAlignment="1">
      <alignment horizontal="right"/>
    </xf>
    <xf numFmtId="0" fontId="44" fillId="33" borderId="12" xfId="0" applyFont="1" applyFill="1" applyBorder="1" applyAlignment="1">
      <alignment horizontal="right"/>
    </xf>
    <xf numFmtId="0" fontId="44" fillId="34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4" fillId="35" borderId="13" xfId="0" applyFont="1" applyFill="1" applyBorder="1" applyAlignment="1">
      <alignment horizontal="center"/>
    </xf>
    <xf numFmtId="0" fontId="44" fillId="35" borderId="13" xfId="0" applyFont="1" applyFill="1" applyBorder="1" applyAlignment="1" applyProtection="1">
      <alignment horizontal="center"/>
      <protection locked="0"/>
    </xf>
    <xf numFmtId="3" fontId="44" fillId="34" borderId="0" xfId="0" applyNumberFormat="1" applyFont="1" applyFill="1" applyAlignment="1">
      <alignment/>
    </xf>
    <xf numFmtId="0" fontId="44" fillId="34" borderId="0" xfId="0" applyFont="1" applyFill="1" applyAlignment="1">
      <alignment horizontal="right"/>
    </xf>
    <xf numFmtId="0" fontId="45" fillId="36" borderId="14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/>
    </xf>
    <xf numFmtId="0" fontId="5" fillId="33" borderId="17" xfId="74" applyFont="1" applyFill="1" applyBorder="1" applyAlignment="1">
      <alignment horizontal="center" vertical="center"/>
      <protection/>
    </xf>
    <xf numFmtId="172" fontId="45" fillId="33" borderId="18" xfId="0" applyNumberFormat="1" applyFont="1" applyFill="1" applyBorder="1" applyAlignment="1">
      <alignment/>
    </xf>
    <xf numFmtId="173" fontId="5" fillId="33" borderId="19" xfId="39" applyFont="1" applyFill="1" applyBorder="1">
      <alignment/>
      <protection/>
    </xf>
    <xf numFmtId="172" fontId="45" fillId="33" borderId="19" xfId="0" applyNumberFormat="1" applyFont="1" applyFill="1" applyBorder="1" applyAlignment="1">
      <alignment/>
    </xf>
    <xf numFmtId="172" fontId="45" fillId="33" borderId="20" xfId="0" applyNumberFormat="1" applyFont="1" applyFill="1" applyBorder="1" applyAlignment="1">
      <alignment/>
    </xf>
    <xf numFmtId="0" fontId="5" fillId="33" borderId="21" xfId="74" applyFont="1" applyFill="1" applyBorder="1" applyAlignment="1">
      <alignment horizontal="center" vertical="center"/>
      <protection/>
    </xf>
    <xf numFmtId="0" fontId="5" fillId="33" borderId="22" xfId="74" applyFont="1" applyFill="1" applyBorder="1" applyAlignment="1">
      <alignment vertical="center" wrapText="1"/>
      <protection/>
    </xf>
    <xf numFmtId="172" fontId="45" fillId="33" borderId="21" xfId="0" applyNumberFormat="1" applyFont="1" applyFill="1" applyBorder="1" applyAlignment="1">
      <alignment/>
    </xf>
    <xf numFmtId="173" fontId="5" fillId="33" borderId="5" xfId="39" applyFont="1" applyFill="1">
      <alignment/>
      <protection/>
    </xf>
    <xf numFmtId="172" fontId="45" fillId="33" borderId="5" xfId="0" applyNumberFormat="1" applyFont="1" applyFill="1" applyBorder="1" applyAlignment="1">
      <alignment/>
    </xf>
    <xf numFmtId="172" fontId="45" fillId="33" borderId="23" xfId="0" applyNumberFormat="1" applyFont="1" applyFill="1" applyBorder="1" applyAlignment="1">
      <alignment/>
    </xf>
    <xf numFmtId="0" fontId="4" fillId="34" borderId="21" xfId="74" applyFont="1" applyFill="1" applyBorder="1" applyAlignment="1">
      <alignment horizontal="center" vertical="center"/>
      <protection/>
    </xf>
    <xf numFmtId="0" fontId="4" fillId="34" borderId="22" xfId="74" applyFont="1" applyFill="1" applyBorder="1" applyAlignment="1">
      <alignment vertical="center" wrapText="1"/>
      <protection/>
    </xf>
    <xf numFmtId="0" fontId="4" fillId="34" borderId="24" xfId="74" applyFont="1" applyFill="1" applyBorder="1" applyAlignment="1">
      <alignment vertical="center" wrapText="1"/>
      <protection/>
    </xf>
    <xf numFmtId="0" fontId="4" fillId="34" borderId="25" xfId="74" applyFont="1" applyFill="1" applyBorder="1" applyAlignment="1">
      <alignment vertical="center" wrapText="1"/>
      <protection/>
    </xf>
    <xf numFmtId="173" fontId="4" fillId="34" borderId="5" xfId="39" applyFont="1" applyFill="1">
      <alignment/>
      <protection/>
    </xf>
    <xf numFmtId="172" fontId="44" fillId="34" borderId="19" xfId="0" applyNumberFormat="1" applyFont="1" applyFill="1" applyBorder="1" applyAlignment="1">
      <alignment/>
    </xf>
    <xf numFmtId="172" fontId="44" fillId="34" borderId="20" xfId="0" applyNumberFormat="1" applyFont="1" applyFill="1" applyBorder="1" applyAlignment="1">
      <alignment/>
    </xf>
    <xf numFmtId="172" fontId="4" fillId="34" borderId="19" xfId="0" applyNumberFormat="1" applyFont="1" applyFill="1" applyBorder="1" applyAlignment="1">
      <alignment/>
    </xf>
    <xf numFmtId="172" fontId="4" fillId="34" borderId="23" xfId="0" applyNumberFormat="1" applyFont="1" applyFill="1" applyBorder="1" applyAlignment="1">
      <alignment/>
    </xf>
    <xf numFmtId="172" fontId="44" fillId="34" borderId="21" xfId="0" applyNumberFormat="1" applyFont="1" applyFill="1" applyBorder="1" applyAlignment="1" applyProtection="1">
      <alignment/>
      <protection locked="0"/>
    </xf>
    <xf numFmtId="172" fontId="44" fillId="34" borderId="5" xfId="0" applyNumberFormat="1" applyFont="1" applyFill="1" applyBorder="1" applyAlignment="1" applyProtection="1">
      <alignment/>
      <protection locked="0"/>
    </xf>
    <xf numFmtId="172" fontId="44" fillId="34" borderId="23" xfId="0" applyNumberFormat="1" applyFont="1" applyFill="1" applyBorder="1" applyAlignment="1" applyProtection="1">
      <alignment/>
      <protection locked="0"/>
    </xf>
    <xf numFmtId="172" fontId="4" fillId="34" borderId="20" xfId="0" applyNumberFormat="1" applyFont="1" applyFill="1" applyBorder="1" applyAlignment="1">
      <alignment/>
    </xf>
    <xf numFmtId="173" fontId="4" fillId="34" borderId="26" xfId="39" applyFont="1" applyFill="1" applyBorder="1">
      <alignment/>
      <protection/>
    </xf>
    <xf numFmtId="172" fontId="44" fillId="34" borderId="5" xfId="0" applyNumberFormat="1" applyFont="1" applyFill="1" applyBorder="1" applyAlignment="1">
      <alignment/>
    </xf>
    <xf numFmtId="172" fontId="5" fillId="33" borderId="21" xfId="0" applyNumberFormat="1" applyFont="1" applyFill="1" applyBorder="1" applyAlignment="1">
      <alignment/>
    </xf>
    <xf numFmtId="172" fontId="5" fillId="33" borderId="5" xfId="0" applyNumberFormat="1" applyFont="1" applyFill="1" applyBorder="1" applyAlignment="1">
      <alignment/>
    </xf>
    <xf numFmtId="172" fontId="5" fillId="33" borderId="23" xfId="0" applyNumberFormat="1" applyFont="1" applyFill="1" applyBorder="1" applyAlignment="1">
      <alignment/>
    </xf>
    <xf numFmtId="172" fontId="45" fillId="33" borderId="21" xfId="0" applyNumberFormat="1" applyFont="1" applyFill="1" applyBorder="1" applyAlignment="1" applyProtection="1">
      <alignment/>
      <protection/>
    </xf>
    <xf numFmtId="172" fontId="45" fillId="33" borderId="5" xfId="0" applyNumberFormat="1" applyFont="1" applyFill="1" applyBorder="1" applyAlignment="1" applyProtection="1">
      <alignment/>
      <protection/>
    </xf>
    <xf numFmtId="172" fontId="45" fillId="33" borderId="23" xfId="0" applyNumberFormat="1" applyFont="1" applyFill="1" applyBorder="1" applyAlignment="1" applyProtection="1">
      <alignment/>
      <protection/>
    </xf>
    <xf numFmtId="173" fontId="4" fillId="34" borderId="19" xfId="39" applyFont="1" applyFill="1" applyBorder="1">
      <alignment/>
      <protection/>
    </xf>
    <xf numFmtId="172" fontId="44" fillId="0" borderId="19" xfId="0" applyNumberFormat="1" applyFont="1" applyBorder="1" applyAlignment="1">
      <alignment/>
    </xf>
    <xf numFmtId="172" fontId="4" fillId="34" borderId="21" xfId="0" applyNumberFormat="1" applyFont="1" applyFill="1" applyBorder="1" applyAlignment="1">
      <alignment/>
    </xf>
    <xf numFmtId="172" fontId="4" fillId="34" borderId="5" xfId="0" applyNumberFormat="1" applyFont="1" applyFill="1" applyBorder="1" applyAlignment="1">
      <alignment/>
    </xf>
    <xf numFmtId="172" fontId="4" fillId="34" borderId="21" xfId="0" applyNumberFormat="1" applyFont="1" applyFill="1" applyBorder="1" applyAlignment="1">
      <alignment/>
    </xf>
    <xf numFmtId="172" fontId="4" fillId="34" borderId="5" xfId="0" applyNumberFormat="1" applyFont="1" applyFill="1" applyBorder="1" applyAlignment="1">
      <alignment/>
    </xf>
    <xf numFmtId="172" fontId="4" fillId="34" borderId="23" xfId="0" applyNumberFormat="1" applyFont="1" applyFill="1" applyBorder="1" applyAlignment="1">
      <alignment/>
    </xf>
    <xf numFmtId="172" fontId="44" fillId="34" borderId="23" xfId="0" applyNumberFormat="1" applyFont="1" applyFill="1" applyBorder="1" applyAlignment="1">
      <alignment/>
    </xf>
    <xf numFmtId="0" fontId="5" fillId="36" borderId="27" xfId="74" applyFont="1" applyFill="1" applyBorder="1" applyAlignment="1">
      <alignment horizontal="center" vertical="center"/>
      <protection/>
    </xf>
    <xf numFmtId="172" fontId="45" fillId="36" borderId="27" xfId="0" applyNumberFormat="1" applyFont="1" applyFill="1" applyBorder="1" applyAlignment="1">
      <alignment/>
    </xf>
    <xf numFmtId="173" fontId="5" fillId="36" borderId="28" xfId="95" applyNumberFormat="1" applyFont="1" applyFill="1" applyBorder="1" applyAlignment="1">
      <alignment/>
    </xf>
    <xf numFmtId="172" fontId="45" fillId="36" borderId="28" xfId="0" applyNumberFormat="1" applyFont="1" applyFill="1" applyBorder="1" applyAlignment="1">
      <alignment/>
    </xf>
    <xf numFmtId="172" fontId="45" fillId="36" borderId="29" xfId="0" applyNumberFormat="1" applyFont="1" applyFill="1" applyBorder="1" applyAlignment="1">
      <alignment/>
    </xf>
    <xf numFmtId="0" fontId="45" fillId="36" borderId="30" xfId="0" applyFont="1" applyFill="1" applyBorder="1" applyAlignment="1">
      <alignment horizontal="center" vertical="center"/>
    </xf>
    <xf numFmtId="0" fontId="5" fillId="33" borderId="31" xfId="74" applyFont="1" applyFill="1" applyBorder="1" applyAlignment="1">
      <alignment horizontal="center" vertical="center"/>
      <protection/>
    </xf>
    <xf numFmtId="0" fontId="4" fillId="34" borderId="31" xfId="74" applyFont="1" applyFill="1" applyBorder="1" applyAlignment="1">
      <alignment horizontal="center" vertical="center"/>
      <protection/>
    </xf>
    <xf numFmtId="0" fontId="4" fillId="0" borderId="31" xfId="74" applyFont="1" applyBorder="1" applyAlignment="1">
      <alignment horizontal="center" vertical="center"/>
      <protection/>
    </xf>
    <xf numFmtId="0" fontId="4" fillId="0" borderId="22" xfId="74" applyFont="1" applyBorder="1" applyAlignment="1">
      <alignment vertical="center" wrapText="1"/>
      <protection/>
    </xf>
    <xf numFmtId="0" fontId="4" fillId="0" borderId="25" xfId="74" applyFont="1" applyBorder="1" applyAlignment="1">
      <alignment vertical="center" wrapText="1"/>
      <protection/>
    </xf>
    <xf numFmtId="173" fontId="4" fillId="0" borderId="5" xfId="39" applyFont="1">
      <alignment/>
      <protection/>
    </xf>
    <xf numFmtId="172" fontId="4" fillId="0" borderId="21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172" fontId="44" fillId="0" borderId="21" xfId="0" applyNumberFormat="1" applyFont="1" applyBorder="1" applyAlignment="1" applyProtection="1">
      <alignment/>
      <protection locked="0"/>
    </xf>
    <xf numFmtId="172" fontId="44" fillId="0" borderId="5" xfId="0" applyNumberFormat="1" applyFont="1" applyBorder="1" applyAlignment="1" applyProtection="1">
      <alignment/>
      <protection locked="0"/>
    </xf>
    <xf numFmtId="172" fontId="44" fillId="0" borderId="23" xfId="0" applyNumberFormat="1" applyFont="1" applyBorder="1" applyAlignment="1" applyProtection="1">
      <alignment/>
      <protection locked="0"/>
    </xf>
    <xf numFmtId="172" fontId="44" fillId="0" borderId="21" xfId="0" applyNumberFormat="1" applyFont="1" applyBorder="1" applyAlignment="1">
      <alignment/>
    </xf>
    <xf numFmtId="0" fontId="5" fillId="36" borderId="32" xfId="74" applyFont="1" applyFill="1" applyBorder="1" applyAlignment="1">
      <alignment horizontal="center" vertical="center"/>
      <protection/>
    </xf>
    <xf numFmtId="173" fontId="5" fillId="36" borderId="28" xfId="39" applyFont="1" applyFill="1" applyBorder="1">
      <alignment/>
      <protection/>
    </xf>
    <xf numFmtId="172" fontId="45" fillId="33" borderId="17" xfId="0" applyNumberFormat="1" applyFont="1" applyFill="1" applyBorder="1" applyAlignment="1">
      <alignment/>
    </xf>
    <xf numFmtId="172" fontId="45" fillId="33" borderId="33" xfId="0" applyNumberFormat="1" applyFont="1" applyFill="1" applyBorder="1" applyAlignment="1">
      <alignment/>
    </xf>
    <xf numFmtId="172" fontId="45" fillId="33" borderId="34" xfId="0" applyNumberFormat="1" applyFont="1" applyFill="1" applyBorder="1" applyAlignment="1">
      <alignment/>
    </xf>
    <xf numFmtId="0" fontId="45" fillId="36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Continuous" vertical="center" wrapText="1"/>
    </xf>
    <xf numFmtId="0" fontId="4" fillId="34" borderId="37" xfId="0" applyFont="1" applyFill="1" applyBorder="1" applyAlignment="1">
      <alignment vertical="center" wrapText="1"/>
    </xf>
    <xf numFmtId="0" fontId="4" fillId="34" borderId="38" xfId="0" applyFont="1" applyFill="1" applyBorder="1" applyAlignment="1">
      <alignment vertical="center" wrapText="1"/>
    </xf>
    <xf numFmtId="172" fontId="44" fillId="34" borderId="18" xfId="0" applyNumberFormat="1" applyFont="1" applyFill="1" applyBorder="1" applyAlignment="1">
      <alignment/>
    </xf>
    <xf numFmtId="172" fontId="44" fillId="34" borderId="18" xfId="0" applyNumberFormat="1" applyFont="1" applyFill="1" applyBorder="1" applyAlignment="1" applyProtection="1">
      <alignment vertical="center"/>
      <protection locked="0"/>
    </xf>
    <xf numFmtId="172" fontId="44" fillId="34" borderId="39" xfId="0" applyNumberFormat="1" applyFont="1" applyFill="1" applyBorder="1" applyAlignment="1" applyProtection="1">
      <alignment vertical="center"/>
      <protection locked="0"/>
    </xf>
    <xf numFmtId="172" fontId="44" fillId="34" borderId="19" xfId="0" applyNumberFormat="1" applyFont="1" applyFill="1" applyBorder="1" applyAlignment="1" applyProtection="1">
      <alignment vertical="center"/>
      <protection locked="0"/>
    </xf>
    <xf numFmtId="172" fontId="44" fillId="34" borderId="20" xfId="0" applyNumberFormat="1" applyFont="1" applyFill="1" applyBorder="1" applyAlignment="1" applyProtection="1">
      <alignment vertical="center"/>
      <protection locked="0"/>
    </xf>
    <xf numFmtId="0" fontId="4" fillId="34" borderId="31" xfId="0" applyFont="1" applyFill="1" applyBorder="1" applyAlignment="1">
      <alignment horizontal="center"/>
    </xf>
    <xf numFmtId="0" fontId="4" fillId="34" borderId="24" xfId="0" applyFont="1" applyFill="1" applyBorder="1" applyAlignment="1">
      <alignment vertical="center" wrapText="1"/>
    </xf>
    <xf numFmtId="0" fontId="4" fillId="34" borderId="25" xfId="0" applyFont="1" applyFill="1" applyBorder="1" applyAlignment="1">
      <alignment vertical="center" wrapText="1"/>
    </xf>
    <xf numFmtId="172" fontId="44" fillId="34" borderId="26" xfId="0" applyNumberFormat="1" applyFont="1" applyFill="1" applyBorder="1" applyAlignment="1">
      <alignment/>
    </xf>
    <xf numFmtId="172" fontId="44" fillId="34" borderId="40" xfId="0" applyNumberFormat="1" applyFont="1" applyFill="1" applyBorder="1" applyAlignment="1">
      <alignment/>
    </xf>
    <xf numFmtId="172" fontId="44" fillId="34" borderId="26" xfId="0" applyNumberFormat="1" applyFont="1" applyFill="1" applyBorder="1" applyAlignment="1" applyProtection="1">
      <alignment/>
      <protection locked="0"/>
    </xf>
    <xf numFmtId="0" fontId="5" fillId="33" borderId="31" xfId="0" applyFont="1" applyFill="1" applyBorder="1" applyAlignment="1">
      <alignment horizontal="center"/>
    </xf>
    <xf numFmtId="0" fontId="5" fillId="33" borderId="24" xfId="0" applyFont="1" applyFill="1" applyBorder="1" applyAlignment="1">
      <alignment vertical="center" wrapText="1"/>
    </xf>
    <xf numFmtId="172" fontId="45" fillId="33" borderId="26" xfId="0" applyNumberFormat="1" applyFont="1" applyFill="1" applyBorder="1" applyAlignment="1">
      <alignment/>
    </xf>
    <xf numFmtId="172" fontId="45" fillId="33" borderId="40" xfId="0" applyNumberFormat="1" applyFont="1" applyFill="1" applyBorder="1" applyAlignment="1">
      <alignment/>
    </xf>
    <xf numFmtId="172" fontId="45" fillId="33" borderId="26" xfId="0" applyNumberFormat="1" applyFont="1" applyFill="1" applyBorder="1" applyAlignment="1" applyProtection="1">
      <alignment/>
      <protection/>
    </xf>
    <xf numFmtId="172" fontId="45" fillId="33" borderId="21" xfId="0" applyNumberFormat="1" applyFont="1" applyFill="1" applyBorder="1" applyAlignment="1" applyProtection="1">
      <alignment/>
      <protection locked="0"/>
    </xf>
    <xf numFmtId="172" fontId="45" fillId="33" borderId="26" xfId="0" applyNumberFormat="1" applyFont="1" applyFill="1" applyBorder="1" applyAlignment="1" applyProtection="1">
      <alignment/>
      <protection locked="0"/>
    </xf>
    <xf numFmtId="172" fontId="45" fillId="33" borderId="5" xfId="0" applyNumberFormat="1" applyFont="1" applyFill="1" applyBorder="1" applyAlignment="1" applyProtection="1">
      <alignment/>
      <protection locked="0"/>
    </xf>
    <xf numFmtId="172" fontId="45" fillId="33" borderId="23" xfId="0" applyNumberFormat="1" applyFont="1" applyFill="1" applyBorder="1" applyAlignment="1" applyProtection="1">
      <alignment/>
      <protection locked="0"/>
    </xf>
    <xf numFmtId="0" fontId="5" fillId="36" borderId="32" xfId="0" applyFont="1" applyFill="1" applyBorder="1" applyAlignment="1">
      <alignment horizontal="centerContinuous" vertical="center" wrapText="1"/>
    </xf>
    <xf numFmtId="172" fontId="45" fillId="36" borderId="41" xfId="0" applyNumberFormat="1" applyFont="1" applyFill="1" applyBorder="1" applyAlignment="1">
      <alignment/>
    </xf>
    <xf numFmtId="172" fontId="45" fillId="36" borderId="41" xfId="0" applyNumberFormat="1" applyFont="1" applyFill="1" applyBorder="1" applyAlignment="1" applyProtection="1">
      <alignment/>
      <protection/>
    </xf>
    <xf numFmtId="172" fontId="45" fillId="36" borderId="28" xfId="0" applyNumberFormat="1" applyFont="1" applyFill="1" applyBorder="1" applyAlignment="1" applyProtection="1">
      <alignment/>
      <protection/>
    </xf>
    <xf numFmtId="172" fontId="45" fillId="36" borderId="29" xfId="0" applyNumberFormat="1" applyFont="1" applyFill="1" applyBorder="1" applyAlignment="1" applyProtection="1">
      <alignment/>
      <protection/>
    </xf>
    <xf numFmtId="172" fontId="44" fillId="34" borderId="39" xfId="0" applyNumberFormat="1" applyFont="1" applyFill="1" applyBorder="1" applyAlignment="1">
      <alignment/>
    </xf>
    <xf numFmtId="172" fontId="44" fillId="34" borderId="12" xfId="0" applyNumberFormat="1" applyFont="1" applyFill="1" applyBorder="1" applyAlignment="1">
      <alignment/>
    </xf>
    <xf numFmtId="172" fontId="44" fillId="34" borderId="18" xfId="0" applyNumberFormat="1" applyFont="1" applyFill="1" applyBorder="1" applyAlignment="1" applyProtection="1">
      <alignment/>
      <protection locked="0"/>
    </xf>
    <xf numFmtId="172" fontId="44" fillId="34" borderId="39" xfId="0" applyNumberFormat="1" applyFont="1" applyFill="1" applyBorder="1" applyAlignment="1" applyProtection="1">
      <alignment/>
      <protection locked="0"/>
    </xf>
    <xf numFmtId="172" fontId="44" fillId="34" borderId="19" xfId="0" applyNumberFormat="1" applyFont="1" applyFill="1" applyBorder="1" applyAlignment="1" applyProtection="1">
      <alignment/>
      <protection locked="0"/>
    </xf>
    <xf numFmtId="172" fontId="44" fillId="34" borderId="20" xfId="0" applyNumberFormat="1" applyFont="1" applyFill="1" applyBorder="1" applyAlignment="1" applyProtection="1">
      <alignment/>
      <protection locked="0"/>
    </xf>
    <xf numFmtId="0" fontId="4" fillId="34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horizontal="center"/>
    </xf>
    <xf numFmtId="0" fontId="45" fillId="36" borderId="27" xfId="0" applyFont="1" applyFill="1" applyBorder="1" applyAlignment="1">
      <alignment horizontal="center" vertical="center"/>
    </xf>
    <xf numFmtId="0" fontId="45" fillId="36" borderId="28" xfId="0" applyFont="1" applyFill="1" applyBorder="1" applyAlignment="1">
      <alignment horizontal="center" vertical="center"/>
    </xf>
    <xf numFmtId="0" fontId="45" fillId="36" borderId="29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172" fontId="5" fillId="36" borderId="33" xfId="0" applyNumberFormat="1" applyFont="1" applyFill="1" applyBorder="1" applyAlignment="1">
      <alignment horizontal="right" vertical="center"/>
    </xf>
    <xf numFmtId="173" fontId="5" fillId="36" borderId="33" xfId="95" applyNumberFormat="1" applyFont="1" applyFill="1" applyBorder="1" applyAlignment="1">
      <alignment horizontal="center" vertical="center"/>
    </xf>
    <xf numFmtId="172" fontId="5" fillId="36" borderId="34" xfId="0" applyNumberFormat="1" applyFont="1" applyFill="1" applyBorder="1" applyAlignment="1">
      <alignment horizontal="right" vertical="center"/>
    </xf>
    <xf numFmtId="172" fontId="45" fillId="36" borderId="33" xfId="0" applyNumberFormat="1" applyFont="1" applyFill="1" applyBorder="1" applyAlignment="1">
      <alignment/>
    </xf>
    <xf numFmtId="172" fontId="45" fillId="36" borderId="34" xfId="0" applyNumberFormat="1" applyFont="1" applyFill="1" applyBorder="1" applyAlignment="1">
      <alignment/>
    </xf>
    <xf numFmtId="172" fontId="45" fillId="36" borderId="17" xfId="0" applyNumberFormat="1" applyFont="1" applyFill="1" applyBorder="1" applyAlignment="1" applyProtection="1">
      <alignment/>
      <protection/>
    </xf>
    <xf numFmtId="0" fontId="44" fillId="34" borderId="22" xfId="0" applyFont="1" applyFill="1" applyBorder="1" applyAlignment="1">
      <alignment horizontal="center"/>
    </xf>
    <xf numFmtId="172" fontId="44" fillId="34" borderId="5" xfId="0" applyNumberFormat="1" applyFont="1" applyFill="1" applyBorder="1" applyAlignment="1">
      <alignment horizontal="right"/>
    </xf>
    <xf numFmtId="173" fontId="44" fillId="34" borderId="5" xfId="95" applyNumberFormat="1" applyFont="1" applyFill="1" applyBorder="1" applyAlignment="1">
      <alignment horizontal="center"/>
    </xf>
    <xf numFmtId="172" fontId="44" fillId="34" borderId="23" xfId="0" applyNumberFormat="1" applyFont="1" applyFill="1" applyBorder="1" applyAlignment="1">
      <alignment horizontal="right"/>
    </xf>
    <xf numFmtId="0" fontId="44" fillId="34" borderId="22" xfId="0" applyFont="1" applyFill="1" applyBorder="1" applyAlignment="1">
      <alignment horizontal="left"/>
    </xf>
    <xf numFmtId="0" fontId="44" fillId="34" borderId="25" xfId="0" applyFont="1" applyFill="1" applyBorder="1" applyAlignment="1">
      <alignment horizontal="left"/>
    </xf>
    <xf numFmtId="0" fontId="45" fillId="33" borderId="22" xfId="0" applyFont="1" applyFill="1" applyBorder="1" applyAlignment="1">
      <alignment horizontal="center"/>
    </xf>
    <xf numFmtId="172" fontId="45" fillId="33" borderId="5" xfId="0" applyNumberFormat="1" applyFont="1" applyFill="1" applyBorder="1" applyAlignment="1">
      <alignment horizontal="right"/>
    </xf>
    <xf numFmtId="173" fontId="45" fillId="33" borderId="5" xfId="95" applyNumberFormat="1" applyFont="1" applyFill="1" applyBorder="1" applyAlignment="1">
      <alignment horizontal="center"/>
    </xf>
    <xf numFmtId="0" fontId="45" fillId="36" borderId="22" xfId="0" applyFont="1" applyFill="1" applyBorder="1" applyAlignment="1">
      <alignment horizontal="center"/>
    </xf>
    <xf numFmtId="172" fontId="45" fillId="36" borderId="5" xfId="0" applyNumberFormat="1" applyFont="1" applyFill="1" applyBorder="1" applyAlignment="1">
      <alignment horizontal="right"/>
    </xf>
    <xf numFmtId="173" fontId="45" fillId="36" borderId="5" xfId="95" applyNumberFormat="1" applyFont="1" applyFill="1" applyBorder="1" applyAlignment="1">
      <alignment horizontal="center"/>
    </xf>
    <xf numFmtId="172" fontId="45" fillId="36" borderId="23" xfId="0" applyNumberFormat="1" applyFont="1" applyFill="1" applyBorder="1" applyAlignment="1">
      <alignment horizontal="right"/>
    </xf>
    <xf numFmtId="172" fontId="45" fillId="36" borderId="21" xfId="0" applyNumberFormat="1" applyFont="1" applyFill="1" applyBorder="1" applyAlignment="1">
      <alignment/>
    </xf>
    <xf numFmtId="172" fontId="45" fillId="36" borderId="5" xfId="0" applyNumberFormat="1" applyFont="1" applyFill="1" applyBorder="1" applyAlignment="1">
      <alignment/>
    </xf>
    <xf numFmtId="172" fontId="45" fillId="36" borderId="5" xfId="0" applyNumberFormat="1" applyFont="1" applyFill="1" applyBorder="1" applyAlignment="1" applyProtection="1">
      <alignment/>
      <protection/>
    </xf>
    <xf numFmtId="172" fontId="45" fillId="36" borderId="23" xfId="0" applyNumberFormat="1" applyFont="1" applyFill="1" applyBorder="1" applyAlignment="1" applyProtection="1">
      <alignment/>
      <protection/>
    </xf>
    <xf numFmtId="0" fontId="45" fillId="36" borderId="43" xfId="0" applyFont="1" applyFill="1" applyBorder="1" applyAlignment="1">
      <alignment horizontal="center"/>
    </xf>
    <xf numFmtId="172" fontId="45" fillId="36" borderId="28" xfId="0" applyNumberFormat="1" applyFont="1" applyFill="1" applyBorder="1" applyAlignment="1">
      <alignment horizontal="right"/>
    </xf>
    <xf numFmtId="173" fontId="45" fillId="36" borderId="28" xfId="95" applyNumberFormat="1" applyFont="1" applyFill="1" applyBorder="1" applyAlignment="1">
      <alignment horizontal="center"/>
    </xf>
    <xf numFmtId="172" fontId="45" fillId="36" borderId="29" xfId="0" applyNumberFormat="1" applyFont="1" applyFill="1" applyBorder="1" applyAlignment="1">
      <alignment horizontal="right"/>
    </xf>
    <xf numFmtId="0" fontId="44" fillId="34" borderId="42" xfId="0" applyFont="1" applyFill="1" applyBorder="1" applyAlignment="1">
      <alignment horizontal="center"/>
    </xf>
    <xf numFmtId="173" fontId="4" fillId="34" borderId="33" xfId="39" applyFont="1" applyFill="1" applyBorder="1">
      <alignment/>
      <protection/>
    </xf>
    <xf numFmtId="172" fontId="44" fillId="34" borderId="33" xfId="0" applyNumberFormat="1" applyFont="1" applyFill="1" applyBorder="1" applyAlignment="1">
      <alignment/>
    </xf>
    <xf numFmtId="172" fontId="44" fillId="34" borderId="34" xfId="0" applyNumberFormat="1" applyFont="1" applyFill="1" applyBorder="1" applyAlignment="1">
      <alignment/>
    </xf>
    <xf numFmtId="173" fontId="44" fillId="34" borderId="5" xfId="95" applyNumberFormat="1" applyFont="1" applyFill="1" applyBorder="1" applyAlignment="1">
      <alignment/>
    </xf>
    <xf numFmtId="173" fontId="45" fillId="33" borderId="5" xfId="95" applyNumberFormat="1" applyFont="1" applyFill="1" applyBorder="1" applyAlignment="1">
      <alignment/>
    </xf>
    <xf numFmtId="172" fontId="44" fillId="34" borderId="5" xfId="52" applyNumberFormat="1" applyFont="1" applyFill="1" applyBorder="1" applyAlignment="1" applyProtection="1">
      <alignment/>
      <protection locked="0"/>
    </xf>
    <xf numFmtId="172" fontId="44" fillId="34" borderId="23" xfId="52" applyNumberFormat="1" applyFont="1" applyFill="1" applyBorder="1" applyAlignment="1" applyProtection="1">
      <alignment/>
      <protection locked="0"/>
    </xf>
    <xf numFmtId="0" fontId="45" fillId="33" borderId="43" xfId="0" applyFont="1" applyFill="1" applyBorder="1" applyAlignment="1">
      <alignment horizontal="center"/>
    </xf>
    <xf numFmtId="172" fontId="45" fillId="33" borderId="44" xfId="0" applyNumberFormat="1" applyFont="1" applyFill="1" applyBorder="1" applyAlignment="1">
      <alignment/>
    </xf>
    <xf numFmtId="173" fontId="45" fillId="33" borderId="45" xfId="95" applyNumberFormat="1" applyFont="1" applyFill="1" applyBorder="1" applyAlignment="1">
      <alignment/>
    </xf>
    <xf numFmtId="172" fontId="45" fillId="33" borderId="45" xfId="0" applyNumberFormat="1" applyFont="1" applyFill="1" applyBorder="1" applyAlignment="1">
      <alignment/>
    </xf>
    <xf numFmtId="172" fontId="45" fillId="33" borderId="46" xfId="0" applyNumberFormat="1" applyFont="1" applyFill="1" applyBorder="1" applyAlignment="1">
      <alignment/>
    </xf>
    <xf numFmtId="172" fontId="45" fillId="33" borderId="45" xfId="0" applyNumberFormat="1" applyFont="1" applyFill="1" applyBorder="1" applyAlignment="1" applyProtection="1">
      <alignment/>
      <protection/>
    </xf>
    <xf numFmtId="172" fontId="45" fillId="33" borderId="46" xfId="0" applyNumberFormat="1" applyFont="1" applyFill="1" applyBorder="1" applyAlignment="1" applyProtection="1">
      <alignment/>
      <protection/>
    </xf>
    <xf numFmtId="0" fontId="45" fillId="36" borderId="47" xfId="0" applyFont="1" applyFill="1" applyBorder="1" applyAlignment="1">
      <alignment horizontal="center"/>
    </xf>
    <xf numFmtId="172" fontId="45" fillId="36" borderId="48" xfId="0" applyNumberFormat="1" applyFont="1" applyFill="1" applyBorder="1" applyAlignment="1">
      <alignment/>
    </xf>
    <xf numFmtId="173" fontId="45" fillId="36" borderId="49" xfId="95" applyNumberFormat="1" applyFont="1" applyFill="1" applyBorder="1" applyAlignment="1">
      <alignment/>
    </xf>
    <xf numFmtId="172" fontId="45" fillId="36" borderId="49" xfId="0" applyNumberFormat="1" applyFont="1" applyFill="1" applyBorder="1" applyAlignment="1">
      <alignment/>
    </xf>
    <xf numFmtId="172" fontId="45" fillId="36" borderId="50" xfId="0" applyNumberFormat="1" applyFont="1" applyFill="1" applyBorder="1" applyAlignment="1">
      <alignment/>
    </xf>
    <xf numFmtId="172" fontId="45" fillId="36" borderId="49" xfId="52" applyNumberFormat="1" applyFont="1" applyFill="1" applyBorder="1" applyAlignment="1">
      <alignment/>
    </xf>
    <xf numFmtId="172" fontId="45" fillId="36" borderId="49" xfId="52" applyNumberFormat="1" applyFont="1" applyFill="1" applyBorder="1" applyAlignment="1" applyProtection="1">
      <alignment/>
      <protection/>
    </xf>
    <xf numFmtId="172" fontId="45" fillId="36" borderId="50" xfId="52" applyNumberFormat="1" applyFont="1" applyFill="1" applyBorder="1" applyAlignment="1" applyProtection="1">
      <alignment/>
      <protection/>
    </xf>
    <xf numFmtId="173" fontId="44" fillId="34" borderId="33" xfId="95" applyNumberFormat="1" applyFont="1" applyFill="1" applyBorder="1" applyAlignment="1">
      <alignment/>
    </xf>
    <xf numFmtId="172" fontId="44" fillId="34" borderId="17" xfId="0" applyNumberFormat="1" applyFont="1" applyFill="1" applyBorder="1" applyAlignment="1" applyProtection="1">
      <alignment/>
      <protection locked="0"/>
    </xf>
    <xf numFmtId="172" fontId="44" fillId="34" borderId="33" xfId="0" applyNumberFormat="1" applyFont="1" applyFill="1" applyBorder="1" applyAlignment="1" applyProtection="1">
      <alignment/>
      <protection locked="0"/>
    </xf>
    <xf numFmtId="172" fontId="44" fillId="34" borderId="34" xfId="0" applyNumberFormat="1" applyFont="1" applyFill="1" applyBorder="1" applyAlignment="1" applyProtection="1">
      <alignment/>
      <protection locked="0"/>
    </xf>
    <xf numFmtId="0" fontId="44" fillId="34" borderId="43" xfId="0" applyFont="1" applyFill="1" applyBorder="1" applyAlignment="1">
      <alignment horizontal="center"/>
    </xf>
    <xf numFmtId="172" fontId="45" fillId="36" borderId="49" xfId="0" applyNumberFormat="1" applyFont="1" applyFill="1" applyBorder="1" applyAlignment="1" applyProtection="1">
      <alignment/>
      <protection/>
    </xf>
    <xf numFmtId="172" fontId="45" fillId="36" borderId="50" xfId="0" applyNumberFormat="1" applyFont="1" applyFill="1" applyBorder="1" applyAlignment="1" applyProtection="1">
      <alignment/>
      <protection/>
    </xf>
    <xf numFmtId="172" fontId="44" fillId="0" borderId="17" xfId="0" applyNumberFormat="1" applyFont="1" applyBorder="1" applyAlignment="1">
      <alignment/>
    </xf>
    <xf numFmtId="172" fontId="44" fillId="0" borderId="33" xfId="0" applyNumberFormat="1" applyFont="1" applyBorder="1" applyAlignment="1">
      <alignment/>
    </xf>
    <xf numFmtId="172" fontId="44" fillId="0" borderId="33" xfId="0" applyNumberFormat="1" applyFont="1" applyBorder="1" applyAlignment="1" applyProtection="1">
      <alignment/>
      <protection/>
    </xf>
    <xf numFmtId="172" fontId="44" fillId="34" borderId="33" xfId="0" applyNumberFormat="1" applyFont="1" applyFill="1" applyBorder="1" applyAlignment="1" applyProtection="1">
      <alignment/>
      <protection/>
    </xf>
    <xf numFmtId="172" fontId="44" fillId="34" borderId="34" xfId="0" applyNumberFormat="1" applyFont="1" applyFill="1" applyBorder="1" applyAlignment="1" applyProtection="1">
      <alignment/>
      <protection/>
    </xf>
    <xf numFmtId="172" fontId="44" fillId="34" borderId="27" xfId="0" applyNumberFormat="1" applyFont="1" applyFill="1" applyBorder="1" applyAlignment="1">
      <alignment/>
    </xf>
    <xf numFmtId="173" fontId="44" fillId="34" borderId="28" xfId="95" applyNumberFormat="1" applyFont="1" applyFill="1" applyBorder="1" applyAlignment="1">
      <alignment/>
    </xf>
    <xf numFmtId="172" fontId="44" fillId="34" borderId="28" xfId="0" applyNumberFormat="1" applyFont="1" applyFill="1" applyBorder="1" applyAlignment="1">
      <alignment/>
    </xf>
    <xf numFmtId="172" fontId="44" fillId="34" borderId="29" xfId="0" applyNumberFormat="1" applyFont="1" applyFill="1" applyBorder="1" applyAlignment="1">
      <alignment/>
    </xf>
    <xf numFmtId="172" fontId="44" fillId="0" borderId="27" xfId="0" applyNumberFormat="1" applyFont="1" applyBorder="1" applyAlignment="1">
      <alignment/>
    </xf>
    <xf numFmtId="172" fontId="44" fillId="0" borderId="28" xfId="0" applyNumberFormat="1" applyFont="1" applyBorder="1" applyAlignment="1">
      <alignment/>
    </xf>
    <xf numFmtId="172" fontId="44" fillId="0" borderId="28" xfId="0" applyNumberFormat="1" applyFont="1" applyBorder="1" applyAlignment="1" applyProtection="1">
      <alignment/>
      <protection/>
    </xf>
    <xf numFmtId="172" fontId="44" fillId="34" borderId="28" xfId="0" applyNumberFormat="1" applyFont="1" applyFill="1" applyBorder="1" applyAlignment="1" applyProtection="1">
      <alignment/>
      <protection/>
    </xf>
    <xf numFmtId="172" fontId="45" fillId="33" borderId="21" xfId="0" applyNumberFormat="1" applyFont="1" applyFill="1" applyBorder="1" applyAlignment="1">
      <alignment/>
    </xf>
    <xf numFmtId="172" fontId="45" fillId="33" borderId="5" xfId="0" applyNumberFormat="1" applyFont="1" applyFill="1" applyBorder="1" applyAlignment="1">
      <alignment/>
    </xf>
    <xf numFmtId="172" fontId="45" fillId="33" borderId="23" xfId="0" applyNumberFormat="1" applyFont="1" applyFill="1" applyBorder="1" applyAlignment="1">
      <alignment/>
    </xf>
    <xf numFmtId="172" fontId="44" fillId="34" borderId="21" xfId="0" applyNumberFormat="1" applyFont="1" applyFill="1" applyBorder="1" applyAlignment="1">
      <alignment/>
    </xf>
    <xf numFmtId="172" fontId="44" fillId="34" borderId="5" xfId="0" applyNumberFormat="1" applyFont="1" applyFill="1" applyBorder="1" applyAlignment="1">
      <alignment/>
    </xf>
    <xf numFmtId="172" fontId="44" fillId="34" borderId="23" xfId="0" applyNumberFormat="1" applyFont="1" applyFill="1" applyBorder="1" applyAlignment="1">
      <alignment/>
    </xf>
    <xf numFmtId="172" fontId="45" fillId="36" borderId="28" xfId="0" applyNumberFormat="1" applyFont="1" applyFill="1" applyBorder="1" applyAlignment="1">
      <alignment/>
    </xf>
    <xf numFmtId="172" fontId="45" fillId="36" borderId="5" xfId="0" applyNumberFormat="1" applyFont="1" applyFill="1" applyBorder="1" applyAlignment="1">
      <alignment/>
    </xf>
    <xf numFmtId="172" fontId="44" fillId="34" borderId="17" xfId="0" applyNumberFormat="1" applyFont="1" applyFill="1" applyBorder="1" applyAlignment="1">
      <alignment/>
    </xf>
    <xf numFmtId="172" fontId="44" fillId="34" borderId="33" xfId="0" applyNumberFormat="1" applyFont="1" applyFill="1" applyBorder="1" applyAlignment="1">
      <alignment/>
    </xf>
    <xf numFmtId="172" fontId="44" fillId="34" borderId="34" xfId="0" applyNumberFormat="1" applyFont="1" applyFill="1" applyBorder="1" applyAlignment="1">
      <alignment/>
    </xf>
    <xf numFmtId="172" fontId="45" fillId="33" borderId="44" xfId="0" applyNumberFormat="1" applyFont="1" applyFill="1" applyBorder="1" applyAlignment="1">
      <alignment/>
    </xf>
    <xf numFmtId="172" fontId="45" fillId="33" borderId="45" xfId="0" applyNumberFormat="1" applyFont="1" applyFill="1" applyBorder="1" applyAlignment="1">
      <alignment/>
    </xf>
    <xf numFmtId="172" fontId="45" fillId="33" borderId="46" xfId="0" applyNumberFormat="1" applyFont="1" applyFill="1" applyBorder="1" applyAlignment="1">
      <alignment/>
    </xf>
    <xf numFmtId="172" fontId="44" fillId="34" borderId="13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44" fillId="0" borderId="21" xfId="0" applyNumberFormat="1" applyFont="1" applyFill="1" applyBorder="1" applyAlignment="1">
      <alignment/>
    </xf>
    <xf numFmtId="172" fontId="44" fillId="0" borderId="5" xfId="0" applyNumberFormat="1" applyFont="1" applyFill="1" applyBorder="1" applyAlignment="1">
      <alignment/>
    </xf>
    <xf numFmtId="172" fontId="44" fillId="0" borderId="5" xfId="77" applyNumberFormat="1" applyFont="1" applyFill="1" applyBorder="1">
      <alignment/>
      <protection/>
    </xf>
    <xf numFmtId="175" fontId="0" fillId="0" borderId="0" xfId="42" applyNumberFormat="1" applyFont="1" applyAlignment="1">
      <alignment/>
    </xf>
    <xf numFmtId="0" fontId="44" fillId="34" borderId="0" xfId="0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 horizontal="right"/>
      <protection/>
    </xf>
    <xf numFmtId="0" fontId="5" fillId="36" borderId="48" xfId="86" applyFont="1" applyFill="1" applyBorder="1" applyAlignment="1" applyProtection="1">
      <alignment horizontal="center" vertical="center" wrapText="1"/>
      <protection/>
    </xf>
    <xf numFmtId="0" fontId="5" fillId="36" borderId="49" xfId="86" applyFont="1" applyFill="1" applyBorder="1" applyAlignment="1" applyProtection="1">
      <alignment horizontal="center" vertical="center" wrapText="1"/>
      <protection/>
    </xf>
    <xf numFmtId="1" fontId="5" fillId="36" borderId="49" xfId="86" applyNumberFormat="1" applyFont="1" applyFill="1" applyBorder="1" applyAlignment="1" applyProtection="1">
      <alignment horizontal="center" vertical="center" wrapText="1"/>
      <protection/>
    </xf>
    <xf numFmtId="3" fontId="5" fillId="36" borderId="49" xfId="42" applyNumberFormat="1" applyFont="1" applyFill="1" applyBorder="1" applyAlignment="1" applyProtection="1">
      <alignment horizontal="center" vertical="center" wrapText="1"/>
      <protection/>
    </xf>
    <xf numFmtId="9" fontId="5" fillId="36" borderId="49" xfId="95" applyFont="1" applyFill="1" applyBorder="1" applyAlignment="1" applyProtection="1">
      <alignment horizontal="center" vertical="center" wrapText="1"/>
      <protection/>
    </xf>
    <xf numFmtId="9" fontId="5" fillId="36" borderId="50" xfId="95" applyFont="1" applyFill="1" applyBorder="1" applyAlignment="1" applyProtection="1">
      <alignment horizontal="center" vertical="center" wrapText="1"/>
      <protection/>
    </xf>
    <xf numFmtId="0" fontId="44" fillId="34" borderId="18" xfId="0" applyFont="1" applyFill="1" applyBorder="1" applyAlignment="1" applyProtection="1">
      <alignment horizontal="center"/>
      <protection locked="0"/>
    </xf>
    <xf numFmtId="0" fontId="44" fillId="34" borderId="19" xfId="0" applyFont="1" applyFill="1" applyBorder="1" applyAlignment="1" applyProtection="1">
      <alignment/>
      <protection locked="0"/>
    </xf>
    <xf numFmtId="14" fontId="44" fillId="34" borderId="19" xfId="0" applyNumberFormat="1" applyFont="1" applyFill="1" applyBorder="1" applyAlignment="1" applyProtection="1">
      <alignment/>
      <protection locked="0"/>
    </xf>
    <xf numFmtId="175" fontId="44" fillId="34" borderId="19" xfId="42" applyNumberFormat="1" applyFont="1" applyFill="1" applyBorder="1" applyAlignment="1">
      <alignment horizontal="center" vertical="center"/>
    </xf>
    <xf numFmtId="173" fontId="44" fillId="34" borderId="19" xfId="95" applyNumberFormat="1" applyFont="1" applyFill="1" applyBorder="1" applyAlignment="1" applyProtection="1">
      <alignment horizontal="center"/>
      <protection/>
    </xf>
    <xf numFmtId="173" fontId="44" fillId="34" borderId="20" xfId="95" applyNumberFormat="1" applyFont="1" applyFill="1" applyBorder="1" applyAlignment="1" applyProtection="1">
      <alignment horizontal="center"/>
      <protection locked="0"/>
    </xf>
    <xf numFmtId="0" fontId="44" fillId="34" borderId="21" xfId="0" applyFont="1" applyFill="1" applyBorder="1" applyAlignment="1" applyProtection="1">
      <alignment horizontal="center"/>
      <protection locked="0"/>
    </xf>
    <xf numFmtId="0" fontId="44" fillId="34" borderId="5" xfId="0" applyFont="1" applyFill="1" applyBorder="1" applyAlignment="1">
      <alignment horizontal="center" wrapText="1"/>
    </xf>
    <xf numFmtId="0" fontId="44" fillId="34" borderId="5" xfId="0" applyFont="1" applyFill="1" applyBorder="1" applyAlignment="1" applyProtection="1">
      <alignment/>
      <protection locked="0"/>
    </xf>
    <xf numFmtId="14" fontId="44" fillId="0" borderId="5" xfId="0" applyNumberFormat="1" applyFont="1" applyFill="1" applyBorder="1" applyAlignment="1" applyProtection="1">
      <alignment/>
      <protection locked="0"/>
    </xf>
    <xf numFmtId="175" fontId="44" fillId="34" borderId="5" xfId="42" applyNumberFormat="1" applyFont="1" applyFill="1" applyBorder="1" applyAlignment="1">
      <alignment horizontal="center"/>
    </xf>
    <xf numFmtId="173" fontId="44" fillId="34" borderId="5" xfId="95" applyNumberFormat="1" applyFont="1" applyFill="1" applyBorder="1" applyAlignment="1" applyProtection="1">
      <alignment horizontal="center"/>
      <protection/>
    </xf>
    <xf numFmtId="173" fontId="44" fillId="34" borderId="23" xfId="95" applyNumberFormat="1" applyFont="1" applyFill="1" applyBorder="1" applyAlignment="1" applyProtection="1">
      <alignment horizontal="center"/>
      <protection locked="0"/>
    </xf>
    <xf numFmtId="0" fontId="44" fillId="34" borderId="5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 applyProtection="1">
      <alignment/>
      <protection locked="0"/>
    </xf>
    <xf numFmtId="14" fontId="44" fillId="34" borderId="5" xfId="0" applyNumberFormat="1" applyFont="1" applyFill="1" applyBorder="1" applyAlignment="1" applyProtection="1">
      <alignment/>
      <protection locked="0"/>
    </xf>
    <xf numFmtId="0" fontId="45" fillId="36" borderId="47" xfId="0" applyFont="1" applyFill="1" applyBorder="1" applyAlignment="1" applyProtection="1">
      <alignment/>
      <protection/>
    </xf>
    <xf numFmtId="0" fontId="45" fillId="36" borderId="51" xfId="0" applyFont="1" applyFill="1" applyBorder="1" applyAlignment="1" applyProtection="1">
      <alignment/>
      <protection/>
    </xf>
    <xf numFmtId="0" fontId="45" fillId="36" borderId="52" xfId="0" applyFont="1" applyFill="1" applyBorder="1" applyAlignment="1" applyProtection="1">
      <alignment/>
      <protection/>
    </xf>
    <xf numFmtId="173" fontId="45" fillId="36" borderId="49" xfId="95" applyNumberFormat="1" applyFont="1" applyFill="1" applyBorder="1" applyAlignment="1" applyProtection="1">
      <alignment horizontal="center"/>
      <protection/>
    </xf>
    <xf numFmtId="173" fontId="45" fillId="36" borderId="50" xfId="95" applyNumberFormat="1" applyFont="1" applyFill="1" applyBorder="1" applyAlignment="1" applyProtection="1">
      <alignment horizontal="center"/>
      <protection/>
    </xf>
    <xf numFmtId="0" fontId="44" fillId="0" borderId="5" xfId="0" applyFont="1" applyFill="1" applyBorder="1" applyAlignment="1">
      <alignment horizontal="center" wrapText="1"/>
    </xf>
    <xf numFmtId="0" fontId="45" fillId="36" borderId="53" xfId="0" applyFont="1" applyFill="1" applyBorder="1" applyAlignment="1">
      <alignment horizontal="center" vertical="center"/>
    </xf>
    <xf numFmtId="0" fontId="45" fillId="36" borderId="54" xfId="0" applyFont="1" applyFill="1" applyBorder="1" applyAlignment="1">
      <alignment horizontal="center" vertical="center"/>
    </xf>
    <xf numFmtId="0" fontId="45" fillId="36" borderId="55" xfId="0" applyFont="1" applyFill="1" applyBorder="1" applyAlignment="1">
      <alignment horizontal="center" vertical="center"/>
    </xf>
    <xf numFmtId="0" fontId="45" fillId="36" borderId="56" xfId="0" applyFont="1" applyFill="1" applyBorder="1" applyAlignment="1">
      <alignment horizontal="center" vertical="center"/>
    </xf>
    <xf numFmtId="173" fontId="4" fillId="34" borderId="33" xfId="39" applyFont="1" applyFill="1" applyBorder="1" applyAlignment="1">
      <alignment horizontal="right"/>
      <protection/>
    </xf>
    <xf numFmtId="172" fontId="44" fillId="34" borderId="33" xfId="0" applyNumberFormat="1" applyFont="1" applyFill="1" applyBorder="1" applyAlignment="1">
      <alignment horizontal="right"/>
    </xf>
    <xf numFmtId="172" fontId="44" fillId="34" borderId="20" xfId="0" applyNumberFormat="1" applyFont="1" applyFill="1" applyBorder="1" applyAlignment="1">
      <alignment horizontal="right"/>
    </xf>
    <xf numFmtId="172" fontId="44" fillId="34" borderId="33" xfId="0" applyNumberFormat="1" applyFont="1" applyFill="1" applyBorder="1" applyAlignment="1" applyProtection="1">
      <alignment horizontal="right"/>
      <protection locked="0"/>
    </xf>
    <xf numFmtId="173" fontId="44" fillId="34" borderId="5" xfId="95" applyNumberFormat="1" applyFont="1" applyFill="1" applyBorder="1" applyAlignment="1">
      <alignment horizontal="right"/>
    </xf>
    <xf numFmtId="172" fontId="44" fillId="34" borderId="5" xfId="0" applyNumberFormat="1" applyFont="1" applyFill="1" applyBorder="1" applyAlignment="1" applyProtection="1">
      <alignment horizontal="right"/>
      <protection locked="0"/>
    </xf>
    <xf numFmtId="172" fontId="44" fillId="34" borderId="53" xfId="0" applyNumberFormat="1" applyFont="1" applyFill="1" applyBorder="1" applyAlignment="1" applyProtection="1">
      <alignment/>
      <protection locked="0"/>
    </xf>
    <xf numFmtId="172" fontId="44" fillId="34" borderId="55" xfId="0" applyNumberFormat="1" applyFont="1" applyFill="1" applyBorder="1" applyAlignment="1" applyProtection="1">
      <alignment horizontal="right"/>
      <protection locked="0"/>
    </xf>
    <xf numFmtId="172" fontId="44" fillId="34" borderId="55" xfId="0" applyNumberFormat="1" applyFont="1" applyFill="1" applyBorder="1" applyAlignment="1" applyProtection="1">
      <alignment/>
      <protection locked="0"/>
    </xf>
    <xf numFmtId="0" fontId="44" fillId="34" borderId="57" xfId="0" applyFont="1" applyFill="1" applyBorder="1" applyAlignment="1">
      <alignment horizontal="center"/>
    </xf>
    <xf numFmtId="173" fontId="44" fillId="34" borderId="55" xfId="95" applyNumberFormat="1" applyFont="1" applyFill="1" applyBorder="1" applyAlignment="1">
      <alignment horizontal="right"/>
    </xf>
    <xf numFmtId="172" fontId="44" fillId="34" borderId="55" xfId="0" applyNumberFormat="1" applyFont="1" applyFill="1" applyBorder="1" applyAlignment="1">
      <alignment horizontal="right"/>
    </xf>
    <xf numFmtId="172" fontId="44" fillId="34" borderId="56" xfId="0" applyNumberFormat="1" applyFont="1" applyFill="1" applyBorder="1" applyAlignment="1">
      <alignment horizontal="right"/>
    </xf>
    <xf numFmtId="172" fontId="44" fillId="34" borderId="56" xfId="0" applyNumberFormat="1" applyFont="1" applyFill="1" applyBorder="1" applyAlignment="1" applyProtection="1">
      <alignment/>
      <protection locked="0"/>
    </xf>
    <xf numFmtId="173" fontId="44" fillId="36" borderId="49" xfId="95" applyNumberFormat="1" applyFont="1" applyFill="1" applyBorder="1" applyAlignment="1">
      <alignment horizontal="right"/>
    </xf>
    <xf numFmtId="172" fontId="44" fillId="36" borderId="49" xfId="0" applyNumberFormat="1" applyFont="1" applyFill="1" applyBorder="1" applyAlignment="1">
      <alignment horizontal="right"/>
    </xf>
    <xf numFmtId="172" fontId="44" fillId="36" borderId="50" xfId="0" applyNumberFormat="1" applyFont="1" applyFill="1" applyBorder="1" applyAlignment="1">
      <alignment horizontal="right"/>
    </xf>
    <xf numFmtId="172" fontId="44" fillId="36" borderId="48" xfId="0" applyNumberFormat="1" applyFont="1" applyFill="1" applyBorder="1" applyAlignment="1">
      <alignment/>
    </xf>
    <xf numFmtId="172" fontId="44" fillId="36" borderId="49" xfId="0" applyNumberFormat="1" applyFont="1" applyFill="1" applyBorder="1" applyAlignment="1">
      <alignment/>
    </xf>
    <xf numFmtId="172" fontId="44" fillId="36" borderId="50" xfId="0" applyNumberFormat="1" applyFont="1" applyFill="1" applyBorder="1" applyAlignment="1">
      <alignment/>
    </xf>
    <xf numFmtId="172" fontId="44" fillId="0" borderId="17" xfId="0" applyNumberFormat="1" applyFont="1" applyFill="1" applyBorder="1" applyAlignment="1" applyProtection="1">
      <alignment/>
      <protection locked="0"/>
    </xf>
    <xf numFmtId="172" fontId="44" fillId="0" borderId="33" xfId="0" applyNumberFormat="1" applyFont="1" applyFill="1" applyBorder="1" applyAlignment="1" applyProtection="1">
      <alignment horizontal="right"/>
      <protection locked="0"/>
    </xf>
    <xf numFmtId="172" fontId="44" fillId="0" borderId="33" xfId="0" applyNumberFormat="1" applyFont="1" applyFill="1" applyBorder="1" applyAlignment="1" applyProtection="1">
      <alignment/>
      <protection locked="0"/>
    </xf>
    <xf numFmtId="172" fontId="44" fillId="0" borderId="21" xfId="0" applyNumberFormat="1" applyFont="1" applyFill="1" applyBorder="1" applyAlignment="1" applyProtection="1">
      <alignment/>
      <protection locked="0"/>
    </xf>
    <xf numFmtId="172" fontId="44" fillId="0" borderId="5" xfId="0" applyNumberFormat="1" applyFont="1" applyFill="1" applyBorder="1" applyAlignment="1" applyProtection="1">
      <alignment horizontal="right"/>
      <protection locked="0"/>
    </xf>
    <xf numFmtId="172" fontId="44" fillId="0" borderId="5" xfId="0" applyNumberFormat="1" applyFont="1" applyFill="1" applyBorder="1" applyAlignment="1" applyProtection="1">
      <alignment/>
      <protection locked="0"/>
    </xf>
    <xf numFmtId="172" fontId="44" fillId="0" borderId="23" xfId="0" applyNumberFormat="1" applyFont="1" applyFill="1" applyBorder="1" applyAlignment="1" applyProtection="1">
      <alignment horizontal="right"/>
      <protection locked="0"/>
    </xf>
    <xf numFmtId="172" fontId="44" fillId="0" borderId="26" xfId="0" applyNumberFormat="1" applyFont="1" applyFill="1" applyBorder="1" applyAlignment="1" applyProtection="1">
      <alignment horizontal="right"/>
      <protection locked="0"/>
    </xf>
    <xf numFmtId="172" fontId="44" fillId="0" borderId="55" xfId="0" applyNumberFormat="1" applyFont="1" applyFill="1" applyBorder="1" applyAlignment="1" applyProtection="1">
      <alignment horizontal="right"/>
      <protection locked="0"/>
    </xf>
    <xf numFmtId="0" fontId="44" fillId="0" borderId="22" xfId="0" applyFont="1" applyFill="1" applyBorder="1" applyAlignment="1" applyProtection="1">
      <alignment horizontal="left"/>
      <protection locked="0"/>
    </xf>
    <xf numFmtId="0" fontId="44" fillId="0" borderId="25" xfId="0" applyFont="1" applyFill="1" applyBorder="1" applyAlignment="1" applyProtection="1">
      <alignment horizontal="left"/>
      <protection locked="0"/>
    </xf>
    <xf numFmtId="0" fontId="44" fillId="0" borderId="57" xfId="0" applyFont="1" applyFill="1" applyBorder="1" applyAlignment="1" applyProtection="1">
      <alignment horizontal="left"/>
      <protection locked="0"/>
    </xf>
    <xf numFmtId="0" fontId="44" fillId="0" borderId="58" xfId="0" applyFont="1" applyFill="1" applyBorder="1" applyAlignment="1" applyProtection="1">
      <alignment horizontal="left"/>
      <protection locked="0"/>
    </xf>
    <xf numFmtId="0" fontId="44" fillId="34" borderId="19" xfId="0" applyFont="1" applyFill="1" applyBorder="1" applyAlignment="1">
      <alignment horizontal="left" vertical="center" wrapText="1"/>
    </xf>
    <xf numFmtId="0" fontId="44" fillId="34" borderId="5" xfId="0" applyFont="1" applyFill="1" applyBorder="1" applyAlignment="1">
      <alignment horizontal="left" wrapText="1"/>
    </xf>
    <xf numFmtId="172" fontId="44" fillId="0" borderId="23" xfId="0" applyNumberFormat="1" applyFont="1" applyFill="1" applyBorder="1" applyAlignment="1">
      <alignment/>
    </xf>
    <xf numFmtId="175" fontId="0" fillId="0" borderId="0" xfId="42" applyNumberFormat="1" applyFont="1" applyAlignment="1">
      <alignment/>
    </xf>
    <xf numFmtId="172" fontId="4" fillId="0" borderId="21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/>
    </xf>
    <xf numFmtId="172" fontId="4" fillId="0" borderId="23" xfId="0" applyNumberFormat="1" applyFont="1" applyFill="1" applyBorder="1" applyAlignment="1">
      <alignment/>
    </xf>
    <xf numFmtId="0" fontId="45" fillId="36" borderId="15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/>
    </xf>
    <xf numFmtId="43" fontId="0" fillId="0" borderId="0" xfId="42" applyFont="1" applyAlignment="1">
      <alignment/>
    </xf>
    <xf numFmtId="172" fontId="44" fillId="0" borderId="34" xfId="0" applyNumberFormat="1" applyFont="1" applyFill="1" applyBorder="1" applyAlignment="1" applyProtection="1">
      <alignment horizontal="right"/>
      <protection locked="0"/>
    </xf>
    <xf numFmtId="172" fontId="44" fillId="0" borderId="21" xfId="0" applyNumberFormat="1" applyFont="1" applyFill="1" applyBorder="1" applyAlignment="1" applyProtection="1">
      <alignment horizontal="right"/>
      <protection locked="0"/>
    </xf>
    <xf numFmtId="172" fontId="44" fillId="0" borderId="53" xfId="0" applyNumberFormat="1" applyFont="1" applyFill="1" applyBorder="1" applyAlignment="1" applyProtection="1">
      <alignment horizontal="right"/>
      <protection locked="0"/>
    </xf>
    <xf numFmtId="172" fontId="44" fillId="0" borderId="29" xfId="0" applyNumberFormat="1" applyFont="1" applyFill="1" applyBorder="1" applyAlignment="1" applyProtection="1">
      <alignment horizontal="right"/>
      <protection locked="0"/>
    </xf>
    <xf numFmtId="172" fontId="44" fillId="36" borderId="48" xfId="0" applyNumberFormat="1" applyFont="1" applyFill="1" applyBorder="1" applyAlignment="1">
      <alignment horizontal="right"/>
    </xf>
    <xf numFmtId="172" fontId="4" fillId="34" borderId="26" xfId="0" applyNumberFormat="1" applyFont="1" applyFill="1" applyBorder="1" applyAlignment="1">
      <alignment/>
    </xf>
    <xf numFmtId="0" fontId="5" fillId="36" borderId="43" xfId="74" applyFont="1" applyFill="1" applyBorder="1" applyAlignment="1">
      <alignment horizontal="left" vertical="center" wrapText="1"/>
      <protection/>
    </xf>
    <xf numFmtId="0" fontId="5" fillId="36" borderId="59" xfId="74" applyFont="1" applyFill="1" applyBorder="1" applyAlignment="1">
      <alignment horizontal="left" vertical="center" wrapText="1"/>
      <protection/>
    </xf>
    <xf numFmtId="0" fontId="5" fillId="36" borderId="60" xfId="74" applyFont="1" applyFill="1" applyBorder="1" applyAlignment="1">
      <alignment horizontal="left" vertical="center" wrapText="1"/>
      <protection/>
    </xf>
    <xf numFmtId="0" fontId="5" fillId="33" borderId="22" xfId="74" applyFont="1" applyFill="1" applyBorder="1" applyAlignment="1">
      <alignment horizontal="left" vertical="center" wrapText="1"/>
      <protection/>
    </xf>
    <xf numFmtId="0" fontId="5" fillId="33" borderId="24" xfId="74" applyFont="1" applyFill="1" applyBorder="1" applyAlignment="1">
      <alignment horizontal="left" vertical="center" wrapText="1"/>
      <protection/>
    </xf>
    <xf numFmtId="0" fontId="5" fillId="33" borderId="25" xfId="74" applyFont="1" applyFill="1" applyBorder="1" applyAlignment="1">
      <alignment horizontal="left" vertical="center" wrapText="1"/>
      <protection/>
    </xf>
    <xf numFmtId="0" fontId="45" fillId="36" borderId="42" xfId="0" applyFont="1" applyFill="1" applyBorder="1" applyAlignment="1">
      <alignment horizontal="center"/>
    </xf>
    <xf numFmtId="0" fontId="45" fillId="36" borderId="37" xfId="0" applyFont="1" applyFill="1" applyBorder="1" applyAlignment="1">
      <alignment horizontal="center"/>
    </xf>
    <xf numFmtId="0" fontId="45" fillId="36" borderId="38" xfId="0" applyFont="1" applyFill="1" applyBorder="1" applyAlignment="1">
      <alignment horizontal="center"/>
    </xf>
    <xf numFmtId="0" fontId="5" fillId="33" borderId="17" xfId="74" applyFont="1" applyFill="1" applyBorder="1" applyAlignment="1">
      <alignment vertical="center" wrapText="1"/>
      <protection/>
    </xf>
    <xf numFmtId="0" fontId="5" fillId="33" borderId="33" xfId="74" applyFont="1" applyFill="1" applyBorder="1" applyAlignment="1">
      <alignment vertical="center" wrapText="1"/>
      <protection/>
    </xf>
    <xf numFmtId="0" fontId="5" fillId="33" borderId="34" xfId="74" applyFont="1" applyFill="1" applyBorder="1" applyAlignment="1">
      <alignment vertical="center" wrapText="1"/>
      <protection/>
    </xf>
    <xf numFmtId="0" fontId="5" fillId="36" borderId="61" xfId="0" applyFont="1" applyFill="1" applyBorder="1" applyAlignment="1">
      <alignment horizontal="center" vertical="center" wrapText="1"/>
    </xf>
    <xf numFmtId="0" fontId="5" fillId="36" borderId="62" xfId="0" applyFont="1" applyFill="1" applyBorder="1" applyAlignment="1">
      <alignment horizontal="center" vertical="center" wrapText="1"/>
    </xf>
    <xf numFmtId="0" fontId="5" fillId="36" borderId="63" xfId="0" applyFont="1" applyFill="1" applyBorder="1" applyAlignment="1">
      <alignment horizontal="center" vertical="center"/>
    </xf>
    <xf numFmtId="0" fontId="5" fillId="36" borderId="64" xfId="0" applyFont="1" applyFill="1" applyBorder="1" applyAlignment="1">
      <alignment horizontal="center" vertical="center"/>
    </xf>
    <xf numFmtId="0" fontId="5" fillId="36" borderId="65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5" fillId="36" borderId="66" xfId="0" applyFont="1" applyFill="1" applyBorder="1" applyAlignment="1">
      <alignment horizontal="center" vertical="center"/>
    </xf>
    <xf numFmtId="0" fontId="5" fillId="36" borderId="58" xfId="0" applyFont="1" applyFill="1" applyBorder="1" applyAlignment="1">
      <alignment horizontal="center" vertical="center"/>
    </xf>
    <xf numFmtId="0" fontId="45" fillId="36" borderId="67" xfId="0" applyFont="1" applyFill="1" applyBorder="1" applyAlignment="1">
      <alignment horizontal="center" vertical="center" wrapText="1"/>
    </xf>
    <xf numFmtId="0" fontId="45" fillId="36" borderId="14" xfId="0" applyFont="1" applyFill="1" applyBorder="1" applyAlignment="1">
      <alignment horizontal="center" vertical="center" wrapText="1"/>
    </xf>
    <xf numFmtId="0" fontId="45" fillId="36" borderId="68" xfId="0" applyFont="1" applyFill="1" applyBorder="1" applyAlignment="1">
      <alignment horizontal="center" vertical="center"/>
    </xf>
    <xf numFmtId="0" fontId="45" fillId="36" borderId="15" xfId="0" applyFont="1" applyFill="1" applyBorder="1" applyAlignment="1">
      <alignment horizontal="center" vertical="center"/>
    </xf>
    <xf numFmtId="0" fontId="45" fillId="36" borderId="69" xfId="0" applyFont="1" applyFill="1" applyBorder="1" applyAlignment="1">
      <alignment horizontal="center" vertical="center"/>
    </xf>
    <xf numFmtId="0" fontId="45" fillId="36" borderId="16" xfId="0" applyFont="1" applyFill="1" applyBorder="1" applyAlignment="1">
      <alignment horizontal="center" vertical="center"/>
    </xf>
    <xf numFmtId="0" fontId="5" fillId="33" borderId="21" xfId="74" applyFont="1" applyFill="1" applyBorder="1" applyAlignment="1">
      <alignment vertical="center" wrapText="1"/>
      <protection/>
    </xf>
    <xf numFmtId="0" fontId="5" fillId="33" borderId="5" xfId="74" applyFont="1" applyFill="1" applyBorder="1" applyAlignment="1">
      <alignment vertical="center" wrapText="1"/>
      <protection/>
    </xf>
    <xf numFmtId="0" fontId="5" fillId="33" borderId="23" xfId="74" applyFont="1" applyFill="1" applyBorder="1" applyAlignment="1">
      <alignment vertical="center" wrapText="1"/>
      <protection/>
    </xf>
    <xf numFmtId="0" fontId="5" fillId="36" borderId="27" xfId="74" applyFont="1" applyFill="1" applyBorder="1" applyAlignment="1">
      <alignment vertical="center" wrapText="1"/>
      <protection/>
    </xf>
    <xf numFmtId="0" fontId="5" fillId="36" borderId="28" xfId="74" applyFont="1" applyFill="1" applyBorder="1" applyAlignment="1">
      <alignment vertical="center" wrapText="1"/>
      <protection/>
    </xf>
    <xf numFmtId="0" fontId="5" fillId="36" borderId="29" xfId="74" applyFont="1" applyFill="1" applyBorder="1" applyAlignment="1">
      <alignment vertical="center" wrapText="1"/>
      <protection/>
    </xf>
    <xf numFmtId="0" fontId="4" fillId="34" borderId="24" xfId="74" applyFont="1" applyFill="1" applyBorder="1" applyAlignment="1">
      <alignment horizontal="left" vertical="center" wrapText="1"/>
      <protection/>
    </xf>
    <xf numFmtId="0" fontId="4" fillId="34" borderId="25" xfId="74" applyFont="1" applyFill="1" applyBorder="1" applyAlignment="1">
      <alignment horizontal="left" vertical="center" wrapText="1"/>
      <protection/>
    </xf>
    <xf numFmtId="0" fontId="5" fillId="33" borderId="42" xfId="74" applyFont="1" applyFill="1" applyBorder="1" applyAlignment="1">
      <alignment horizontal="left" vertical="center" wrapText="1"/>
      <protection/>
    </xf>
    <xf numFmtId="0" fontId="5" fillId="33" borderId="37" xfId="74" applyFont="1" applyFill="1" applyBorder="1" applyAlignment="1">
      <alignment horizontal="left" vertical="center" wrapText="1"/>
      <protection/>
    </xf>
    <xf numFmtId="0" fontId="5" fillId="33" borderId="38" xfId="74" applyFont="1" applyFill="1" applyBorder="1" applyAlignment="1">
      <alignment horizontal="left" vertical="center" wrapText="1"/>
      <protection/>
    </xf>
    <xf numFmtId="0" fontId="4" fillId="34" borderId="24" xfId="0" applyFont="1" applyFill="1" applyBorder="1" applyAlignment="1" quotePrefix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6" borderId="59" xfId="0" applyFont="1" applyFill="1" applyBorder="1" applyAlignment="1">
      <alignment vertical="center" wrapText="1"/>
    </xf>
    <xf numFmtId="0" fontId="5" fillId="36" borderId="60" xfId="0" applyFont="1" applyFill="1" applyBorder="1" applyAlignment="1">
      <alignment vertical="center" wrapText="1"/>
    </xf>
    <xf numFmtId="0" fontId="45" fillId="36" borderId="42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45" fillId="36" borderId="3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6" borderId="61" xfId="0" applyFont="1" applyFill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45" fillId="36" borderId="17" xfId="0" applyFont="1" applyFill="1" applyBorder="1" applyAlignment="1">
      <alignment horizontal="center" vertical="center"/>
    </xf>
    <xf numFmtId="0" fontId="45" fillId="36" borderId="33" xfId="0" applyFont="1" applyFill="1" applyBorder="1" applyAlignment="1">
      <alignment horizontal="center" vertical="center"/>
    </xf>
    <xf numFmtId="0" fontId="45" fillId="36" borderId="34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left" vertical="center"/>
    </xf>
    <xf numFmtId="0" fontId="5" fillId="36" borderId="38" xfId="0" applyFont="1" applyFill="1" applyBorder="1" applyAlignment="1">
      <alignment horizontal="left" vertical="center"/>
    </xf>
    <xf numFmtId="0" fontId="44" fillId="34" borderId="22" xfId="0" applyFont="1" applyFill="1" applyBorder="1" applyAlignment="1">
      <alignment horizontal="left"/>
    </xf>
    <xf numFmtId="0" fontId="44" fillId="34" borderId="25" xfId="0" applyFont="1" applyFill="1" applyBorder="1" applyAlignment="1">
      <alignment horizontal="left"/>
    </xf>
    <xf numFmtId="0" fontId="4" fillId="34" borderId="22" xfId="0" applyFont="1" applyFill="1" applyBorder="1" applyAlignment="1">
      <alignment horizontal="left"/>
    </xf>
    <xf numFmtId="0" fontId="4" fillId="34" borderId="25" xfId="0" applyFont="1" applyFill="1" applyBorder="1" applyAlignment="1">
      <alignment horizontal="left"/>
    </xf>
    <xf numFmtId="0" fontId="45" fillId="33" borderId="22" xfId="0" applyFont="1" applyFill="1" applyBorder="1" applyAlignment="1">
      <alignment horizontal="left"/>
    </xf>
    <xf numFmtId="0" fontId="45" fillId="33" borderId="25" xfId="0" applyFont="1" applyFill="1" applyBorder="1" applyAlignment="1">
      <alignment horizontal="left"/>
    </xf>
    <xf numFmtId="0" fontId="45" fillId="36" borderId="22" xfId="0" applyFont="1" applyFill="1" applyBorder="1" applyAlignment="1">
      <alignment horizontal="left"/>
    </xf>
    <xf numFmtId="0" fontId="45" fillId="36" borderId="25" xfId="0" applyFont="1" applyFill="1" applyBorder="1" applyAlignment="1">
      <alignment horizontal="left"/>
    </xf>
    <xf numFmtId="0" fontId="45" fillId="36" borderId="43" xfId="0" applyFont="1" applyFill="1" applyBorder="1" applyAlignment="1">
      <alignment horizontal="left"/>
    </xf>
    <xf numFmtId="0" fontId="45" fillId="36" borderId="60" xfId="0" applyFont="1" applyFill="1" applyBorder="1" applyAlignment="1">
      <alignment horizontal="left"/>
    </xf>
    <xf numFmtId="0" fontId="44" fillId="0" borderId="22" xfId="0" applyFont="1" applyBorder="1" applyAlignment="1">
      <alignment horizontal="left"/>
    </xf>
    <xf numFmtId="0" fontId="44" fillId="0" borderId="25" xfId="0" applyFont="1" applyBorder="1" applyAlignment="1">
      <alignment horizontal="left"/>
    </xf>
    <xf numFmtId="0" fontId="44" fillId="0" borderId="42" xfId="0" applyFont="1" applyFill="1" applyBorder="1" applyAlignment="1" applyProtection="1">
      <alignment horizontal="left"/>
      <protection locked="0"/>
    </xf>
    <xf numFmtId="0" fontId="44" fillId="0" borderId="38" xfId="0" applyFont="1" applyFill="1" applyBorder="1" applyAlignment="1" applyProtection="1">
      <alignment horizontal="left"/>
      <protection locked="0"/>
    </xf>
    <xf numFmtId="0" fontId="45" fillId="36" borderId="63" xfId="0" applyFont="1" applyFill="1" applyBorder="1" applyAlignment="1">
      <alignment horizontal="center" vertical="center"/>
    </xf>
    <xf numFmtId="0" fontId="45" fillId="36" borderId="57" xfId="0" applyFont="1" applyFill="1" applyBorder="1" applyAlignment="1">
      <alignment horizontal="center" vertical="center"/>
    </xf>
    <xf numFmtId="0" fontId="45" fillId="36" borderId="63" xfId="0" applyFont="1" applyFill="1" applyBorder="1" applyAlignment="1">
      <alignment horizontal="center" vertical="center" wrapText="1"/>
    </xf>
    <xf numFmtId="0" fontId="45" fillId="36" borderId="65" xfId="0" applyFont="1" applyFill="1" applyBorder="1" applyAlignment="1">
      <alignment horizontal="center" vertical="center" wrapText="1"/>
    </xf>
    <xf numFmtId="0" fontId="45" fillId="36" borderId="57" xfId="0" applyFont="1" applyFill="1" applyBorder="1" applyAlignment="1">
      <alignment horizontal="center" vertical="center" wrapText="1"/>
    </xf>
    <xf numFmtId="0" fontId="45" fillId="36" borderId="58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 applyProtection="1">
      <alignment horizontal="left"/>
      <protection locked="0"/>
    </xf>
    <xf numFmtId="0" fontId="44" fillId="0" borderId="25" xfId="0" applyFont="1" applyFill="1" applyBorder="1" applyAlignment="1" applyProtection="1">
      <alignment horizontal="left"/>
      <protection locked="0"/>
    </xf>
    <xf numFmtId="0" fontId="45" fillId="36" borderId="47" xfId="0" applyFont="1" applyFill="1" applyBorder="1" applyAlignment="1">
      <alignment horizontal="left"/>
    </xf>
    <xf numFmtId="0" fontId="45" fillId="36" borderId="70" xfId="0" applyFont="1" applyFill="1" applyBorder="1" applyAlignment="1">
      <alignment horizontal="left"/>
    </xf>
    <xf numFmtId="0" fontId="45" fillId="36" borderId="68" xfId="0" applyFont="1" applyFill="1" applyBorder="1" applyAlignment="1">
      <alignment horizontal="center" vertical="center" wrapText="1"/>
    </xf>
    <xf numFmtId="0" fontId="45" fillId="36" borderId="15" xfId="0" applyFont="1" applyFill="1" applyBorder="1" applyAlignment="1">
      <alignment horizontal="center" vertical="center" wrapText="1"/>
    </xf>
    <xf numFmtId="0" fontId="45" fillId="36" borderId="65" xfId="0" applyFont="1" applyFill="1" applyBorder="1" applyAlignment="1">
      <alignment horizontal="center" vertical="center"/>
    </xf>
    <xf numFmtId="0" fontId="45" fillId="36" borderId="58" xfId="0" applyFont="1" applyFill="1" applyBorder="1" applyAlignment="1">
      <alignment horizontal="center" vertical="center"/>
    </xf>
    <xf numFmtId="0" fontId="44" fillId="34" borderId="42" xfId="0" applyFont="1" applyFill="1" applyBorder="1" applyAlignment="1">
      <alignment horizontal="left"/>
    </xf>
    <xf numFmtId="0" fontId="44" fillId="34" borderId="38" xfId="0" applyFont="1" applyFill="1" applyBorder="1" applyAlignment="1">
      <alignment horizontal="left"/>
    </xf>
    <xf numFmtId="0" fontId="45" fillId="33" borderId="43" xfId="0" applyFont="1" applyFill="1" applyBorder="1" applyAlignment="1">
      <alignment horizontal="left"/>
    </xf>
    <xf numFmtId="0" fontId="45" fillId="33" borderId="60" xfId="0" applyFont="1" applyFill="1" applyBorder="1" applyAlignment="1">
      <alignment horizontal="left"/>
    </xf>
    <xf numFmtId="0" fontId="44" fillId="34" borderId="43" xfId="0" applyFont="1" applyFill="1" applyBorder="1" applyAlignment="1">
      <alignment horizontal="left"/>
    </xf>
    <xf numFmtId="0" fontId="44" fillId="34" borderId="60" xfId="0" applyFont="1" applyFill="1" applyBorder="1" applyAlignment="1">
      <alignment horizontal="left"/>
    </xf>
  </cellXfs>
  <cellStyles count="8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Difference" xfId="39"/>
    <cellStyle name="Ellenőrzőcella" xfId="40"/>
    <cellStyle name="Excel Built-in Normal" xfId="41"/>
    <cellStyle name="Comma" xfId="42"/>
    <cellStyle name="Comma [0]" xfId="43"/>
    <cellStyle name="Ezres 2" xfId="44"/>
    <cellStyle name="Ezres 2 2" xfId="45"/>
    <cellStyle name="Ezres 2 2 2" xfId="46"/>
    <cellStyle name="Ezres 2 3" xfId="47"/>
    <cellStyle name="Ezres 2 3 2" xfId="48"/>
    <cellStyle name="Ezres 2 4" xfId="49"/>
    <cellStyle name="Ezres 2 4 2" xfId="50"/>
    <cellStyle name="Ezres 2 5" xfId="51"/>
    <cellStyle name="Ezres 3" xfId="52"/>
    <cellStyle name="Ezres 3 2" xfId="53"/>
    <cellStyle name="Ezres 3 3" xfId="54"/>
    <cellStyle name="Ezres 4" xfId="55"/>
    <cellStyle name="Ezres 4 2" xfId="56"/>
    <cellStyle name="Ezres 4 2 2" xfId="57"/>
    <cellStyle name="Ezres 4 3" xfId="58"/>
    <cellStyle name="Ezres 5" xfId="59"/>
    <cellStyle name="Ezres 5 2" xfId="60"/>
    <cellStyle name="Ezres 6" xfId="61"/>
    <cellStyle name="Figyelmeztetés" xfId="62"/>
    <cellStyle name="Hivatkozott cella" xfId="63"/>
    <cellStyle name="Jegyzet" xfId="64"/>
    <cellStyle name="Jelölőszín (1)" xfId="65"/>
    <cellStyle name="Jelölőszín (2)" xfId="66"/>
    <cellStyle name="Jelölőszín (3)" xfId="67"/>
    <cellStyle name="Jelölőszín (4)" xfId="68"/>
    <cellStyle name="Jelölőszín (5)" xfId="69"/>
    <cellStyle name="Jelölőszín (6)" xfId="70"/>
    <cellStyle name="Jó" xfId="71"/>
    <cellStyle name="Kimenet" xfId="72"/>
    <cellStyle name="Magyarázó szöveg" xfId="73"/>
    <cellStyle name="Normál 2" xfId="74"/>
    <cellStyle name="Normál 2 2" xfId="75"/>
    <cellStyle name="Normál 2 3" xfId="76"/>
    <cellStyle name="Normál 3" xfId="77"/>
    <cellStyle name="Normál 3 2" xfId="78"/>
    <cellStyle name="Normál 3 3" xfId="79"/>
    <cellStyle name="Normál 3 4" xfId="80"/>
    <cellStyle name="Normál 4" xfId="81"/>
    <cellStyle name="Normál 5" xfId="82"/>
    <cellStyle name="Normál 6" xfId="83"/>
    <cellStyle name="Normál 7" xfId="84"/>
    <cellStyle name="Normal_SHEET" xfId="85"/>
    <cellStyle name="Normal_Sheet1" xfId="86"/>
    <cellStyle name="Összesen" xfId="87"/>
    <cellStyle name="Currency" xfId="88"/>
    <cellStyle name="Currency [0]" xfId="89"/>
    <cellStyle name="Pénznem 2" xfId="90"/>
    <cellStyle name="Pénznem 2 2" xfId="91"/>
    <cellStyle name="Rossz" xfId="92"/>
    <cellStyle name="Semleges" xfId="93"/>
    <cellStyle name="Számítás" xfId="94"/>
    <cellStyle name="Percent" xfId="95"/>
    <cellStyle name="Százalék 2" xfId="96"/>
    <cellStyle name="Százalék 2 2" xfId="97"/>
    <cellStyle name="Százalék 2 3" xfId="98"/>
    <cellStyle name="Value" xfId="99"/>
  </cellStyles>
  <dxfs count="67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kozos\Gazdas&#225;gi%20div&#237;zi&#243;\Kontrolling\&#220;zleti%20tervek\2020.%20&#252;zleti%20terv\VG\Verzi&#243;\Vg.%202020.%20&#233;vi%20&#252;zleti%20tervhez_s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yéb"/>
      <sheetName val="1 Ellenőrzés"/>
      <sheetName val="2 MÉRLEG Eszközök"/>
      <sheetName val="3 MÉRLEG Források"/>
      <sheetName val="4 Eredménykimutatás"/>
      <sheetName val="5 Likviditási terv"/>
      <sheetName val="14 Bevételek"/>
      <sheetName val="15 HR adatok"/>
      <sheetName val="16 Beruházások"/>
      <sheetName val="Ktg._Bev_üt formátum"/>
      <sheetName val="Költség_Bevé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showGridLines="0" tabSelected="1" zoomScalePageLayoutView="0" workbookViewId="0" topLeftCell="A1">
      <selection activeCell="S9" sqref="S9"/>
    </sheetView>
  </sheetViews>
  <sheetFormatPr defaultColWidth="9.140625" defaultRowHeight="15"/>
  <cols>
    <col min="1" max="1" width="7.00390625" style="0" bestFit="1" customWidth="1"/>
    <col min="2" max="2" width="2.7109375" style="0" bestFit="1" customWidth="1"/>
    <col min="3" max="3" width="1.7109375" style="0" customWidth="1"/>
    <col min="4" max="4" width="41.8515625" style="0" customWidth="1"/>
    <col min="5" max="5" width="9.140625" style="0" bestFit="1" customWidth="1"/>
    <col min="6" max="6" width="6.28125" style="0" bestFit="1" customWidth="1"/>
    <col min="7" max="7" width="9.140625" style="0" customWidth="1"/>
    <col min="8" max="8" width="9.421875" style="0" customWidth="1"/>
    <col min="9" max="11" width="9.140625" style="0" customWidth="1"/>
  </cols>
  <sheetData>
    <row r="1" spans="1:11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4" t="s">
        <v>1</v>
      </c>
      <c r="B2" s="5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2</v>
      </c>
      <c r="B3" s="6">
        <v>4</v>
      </c>
      <c r="C3" s="3"/>
      <c r="D3" s="3"/>
      <c r="E3" s="7"/>
      <c r="F3" s="3"/>
      <c r="G3" s="3"/>
      <c r="H3" s="3"/>
      <c r="I3" s="3"/>
      <c r="J3" s="3"/>
      <c r="K3" s="3"/>
    </row>
    <row r="4" spans="1:1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O4" s="8" t="s">
        <v>3</v>
      </c>
    </row>
    <row r="5" spans="1:15" ht="15">
      <c r="A5" s="303" t="s">
        <v>4</v>
      </c>
      <c r="B5" s="305" t="s">
        <v>5</v>
      </c>
      <c r="C5" s="306"/>
      <c r="D5" s="307"/>
      <c r="E5" s="311" t="s">
        <v>212</v>
      </c>
      <c r="F5" s="313" t="s">
        <v>6</v>
      </c>
      <c r="G5" s="315" t="s">
        <v>213</v>
      </c>
      <c r="H5" s="297" t="s">
        <v>214</v>
      </c>
      <c r="I5" s="298"/>
      <c r="J5" s="298"/>
      <c r="K5" s="299"/>
      <c r="L5" s="297" t="s">
        <v>213</v>
      </c>
      <c r="M5" s="298"/>
      <c r="N5" s="298"/>
      <c r="O5" s="299"/>
    </row>
    <row r="6" spans="1:15" ht="15.75" thickBot="1">
      <c r="A6" s="304"/>
      <c r="B6" s="308"/>
      <c r="C6" s="309"/>
      <c r="D6" s="310"/>
      <c r="E6" s="312"/>
      <c r="F6" s="314"/>
      <c r="G6" s="316"/>
      <c r="H6" s="9" t="s">
        <v>7</v>
      </c>
      <c r="I6" s="282" t="s">
        <v>8</v>
      </c>
      <c r="J6" s="282" t="s">
        <v>9</v>
      </c>
      <c r="K6" s="283" t="s">
        <v>10</v>
      </c>
      <c r="L6" s="9" t="s">
        <v>7</v>
      </c>
      <c r="M6" s="282" t="s">
        <v>8</v>
      </c>
      <c r="N6" s="282" t="s">
        <v>9</v>
      </c>
      <c r="O6" s="283" t="s">
        <v>10</v>
      </c>
    </row>
    <row r="7" spans="1:15" ht="15">
      <c r="A7" s="12">
        <v>1</v>
      </c>
      <c r="B7" s="300" t="s">
        <v>11</v>
      </c>
      <c r="C7" s="301"/>
      <c r="D7" s="302"/>
      <c r="E7" s="15">
        <f aca="true" t="shared" si="0" ref="E7:E38">INDEX(H7:K7,B$3)</f>
        <v>39379</v>
      </c>
      <c r="F7" s="14">
        <f>IF(OR(E7=0,G7=0),0,(G7-E7)/ABS(E7))</f>
        <v>0.6438710988090098</v>
      </c>
      <c r="G7" s="16">
        <f aca="true" t="shared" si="1" ref="G7:G38">INDEX(L7:O7,B$3)</f>
        <v>64734</v>
      </c>
      <c r="H7" s="73">
        <f aca="true" t="shared" si="2" ref="H7:O7">SUM(H8,H16,H24)</f>
        <v>50852</v>
      </c>
      <c r="I7" s="74">
        <f t="shared" si="2"/>
        <v>46733</v>
      </c>
      <c r="J7" s="74">
        <f t="shared" si="2"/>
        <v>43357</v>
      </c>
      <c r="K7" s="75">
        <f t="shared" si="2"/>
        <v>39379</v>
      </c>
      <c r="L7" s="13">
        <f t="shared" si="2"/>
        <v>52480</v>
      </c>
      <c r="M7" s="15">
        <f t="shared" si="2"/>
        <v>59429</v>
      </c>
      <c r="N7" s="15">
        <f t="shared" si="2"/>
        <v>65489</v>
      </c>
      <c r="O7" s="16">
        <f t="shared" si="2"/>
        <v>64734</v>
      </c>
    </row>
    <row r="8" spans="1:15" ht="15">
      <c r="A8" s="17">
        <v>2</v>
      </c>
      <c r="B8" s="18"/>
      <c r="C8" s="295" t="s">
        <v>12</v>
      </c>
      <c r="D8" s="296"/>
      <c r="E8" s="15">
        <f t="shared" si="0"/>
        <v>337</v>
      </c>
      <c r="F8" s="20">
        <f aca="true" t="shared" si="3" ref="F8:F66">IF(OR(E8=0,G8=0),0,(G8-E8)/ABS(E8))</f>
        <v>-0.16913946587537093</v>
      </c>
      <c r="G8" s="16">
        <f t="shared" si="1"/>
        <v>280</v>
      </c>
      <c r="H8" s="188">
        <f aca="true" t="shared" si="4" ref="H8:O8">SUM(H9:H15)</f>
        <v>475</v>
      </c>
      <c r="I8" s="189">
        <f t="shared" si="4"/>
        <v>429</v>
      </c>
      <c r="J8" s="189">
        <f t="shared" si="4"/>
        <v>383</v>
      </c>
      <c r="K8" s="190">
        <f t="shared" si="4"/>
        <v>337</v>
      </c>
      <c r="L8" s="188">
        <f t="shared" si="4"/>
        <v>322</v>
      </c>
      <c r="M8" s="189">
        <f t="shared" si="4"/>
        <v>307</v>
      </c>
      <c r="N8" s="189">
        <f t="shared" si="4"/>
        <v>293</v>
      </c>
      <c r="O8" s="190">
        <f t="shared" si="4"/>
        <v>280</v>
      </c>
    </row>
    <row r="9" spans="1:15" ht="15">
      <c r="A9" s="23">
        <v>3</v>
      </c>
      <c r="B9" s="24"/>
      <c r="C9" s="25"/>
      <c r="D9" s="26" t="s">
        <v>13</v>
      </c>
      <c r="E9" s="28">
        <f t="shared" si="0"/>
        <v>0</v>
      </c>
      <c r="F9" s="27">
        <f>IF(OR(E9=0,G9=0),0,(G9-E9)/ABS(E9))</f>
        <v>0</v>
      </c>
      <c r="G9" s="29">
        <f t="shared" si="1"/>
        <v>0</v>
      </c>
      <c r="H9" s="32">
        <v>0</v>
      </c>
      <c r="I9" s="33">
        <v>0</v>
      </c>
      <c r="J9" s="33">
        <v>0</v>
      </c>
      <c r="K9" s="34">
        <v>0</v>
      </c>
      <c r="L9" s="30">
        <v>0</v>
      </c>
      <c r="M9" s="30">
        <v>0</v>
      </c>
      <c r="N9" s="30">
        <v>0</v>
      </c>
      <c r="O9" s="31">
        <v>0</v>
      </c>
    </row>
    <row r="10" spans="1:15" ht="15">
      <c r="A10" s="23">
        <v>4</v>
      </c>
      <c r="B10" s="24"/>
      <c r="C10" s="25"/>
      <c r="D10" s="26" t="s">
        <v>14</v>
      </c>
      <c r="E10" s="28">
        <f t="shared" si="0"/>
        <v>0</v>
      </c>
      <c r="F10" s="27">
        <f t="shared" si="3"/>
        <v>0</v>
      </c>
      <c r="G10" s="29">
        <f t="shared" si="1"/>
        <v>0</v>
      </c>
      <c r="H10" s="32">
        <v>0</v>
      </c>
      <c r="I10" s="33">
        <v>0</v>
      </c>
      <c r="J10" s="33">
        <v>0</v>
      </c>
      <c r="K10" s="34">
        <v>0</v>
      </c>
      <c r="L10" s="30">
        <v>0</v>
      </c>
      <c r="M10" s="30">
        <v>0</v>
      </c>
      <c r="N10" s="30">
        <v>0</v>
      </c>
      <c r="O10" s="35">
        <v>0</v>
      </c>
    </row>
    <row r="11" spans="1:15" ht="15">
      <c r="A11" s="23">
        <v>5</v>
      </c>
      <c r="B11" s="24"/>
      <c r="C11" s="25"/>
      <c r="D11" s="26" t="s">
        <v>15</v>
      </c>
      <c r="E11" s="192">
        <f t="shared" si="0"/>
        <v>0</v>
      </c>
      <c r="F11" s="36">
        <f t="shared" si="3"/>
        <v>0</v>
      </c>
      <c r="G11" s="29">
        <f t="shared" si="1"/>
        <v>0</v>
      </c>
      <c r="H11" s="32">
        <v>0</v>
      </c>
      <c r="I11" s="33">
        <v>0</v>
      </c>
      <c r="J11" s="33">
        <v>0</v>
      </c>
      <c r="K11" s="34">
        <v>0</v>
      </c>
      <c r="L11" s="30">
        <v>0</v>
      </c>
      <c r="M11" s="30">
        <v>0</v>
      </c>
      <c r="N11" s="30">
        <v>0</v>
      </c>
      <c r="O11" s="35">
        <v>0</v>
      </c>
    </row>
    <row r="12" spans="1:15" ht="15">
      <c r="A12" s="23">
        <v>6</v>
      </c>
      <c r="B12" s="24"/>
      <c r="C12" s="25"/>
      <c r="D12" s="26" t="s">
        <v>16</v>
      </c>
      <c r="E12" s="28">
        <f t="shared" si="0"/>
        <v>337</v>
      </c>
      <c r="F12" s="27">
        <f t="shared" si="3"/>
        <v>-0.16913946587537093</v>
      </c>
      <c r="G12" s="29">
        <f t="shared" si="1"/>
        <v>280</v>
      </c>
      <c r="H12" s="32">
        <v>475</v>
      </c>
      <c r="I12" s="33">
        <v>429</v>
      </c>
      <c r="J12" s="33">
        <v>383</v>
      </c>
      <c r="K12" s="34">
        <v>337</v>
      </c>
      <c r="L12" s="30">
        <v>322</v>
      </c>
      <c r="M12" s="30">
        <v>307</v>
      </c>
      <c r="N12" s="30">
        <v>293</v>
      </c>
      <c r="O12" s="35">
        <v>280</v>
      </c>
    </row>
    <row r="13" spans="1:15" ht="15">
      <c r="A13" s="23">
        <v>7</v>
      </c>
      <c r="B13" s="24"/>
      <c r="C13" s="25"/>
      <c r="D13" s="26" t="s">
        <v>17</v>
      </c>
      <c r="E13" s="28">
        <f t="shared" si="0"/>
        <v>0</v>
      </c>
      <c r="F13" s="27">
        <f t="shared" si="3"/>
        <v>0</v>
      </c>
      <c r="G13" s="29">
        <f t="shared" si="1"/>
        <v>0</v>
      </c>
      <c r="H13" s="32">
        <v>0</v>
      </c>
      <c r="I13" s="33">
        <v>0</v>
      </c>
      <c r="J13" s="33">
        <v>0</v>
      </c>
      <c r="K13" s="34">
        <v>0</v>
      </c>
      <c r="L13" s="30">
        <v>0</v>
      </c>
      <c r="M13" s="30">
        <v>0</v>
      </c>
      <c r="N13" s="30">
        <v>0</v>
      </c>
      <c r="O13" s="35">
        <v>0</v>
      </c>
    </row>
    <row r="14" spans="1:15" ht="15">
      <c r="A14" s="23">
        <v>8</v>
      </c>
      <c r="B14" s="24"/>
      <c r="C14" s="25"/>
      <c r="D14" s="26" t="s">
        <v>18</v>
      </c>
      <c r="E14" s="28">
        <f t="shared" si="0"/>
        <v>0</v>
      </c>
      <c r="F14" s="27">
        <f t="shared" si="3"/>
        <v>0</v>
      </c>
      <c r="G14" s="29">
        <f t="shared" si="1"/>
        <v>0</v>
      </c>
      <c r="H14" s="32">
        <v>0</v>
      </c>
      <c r="I14" s="33">
        <v>0</v>
      </c>
      <c r="J14" s="33">
        <v>0</v>
      </c>
      <c r="K14" s="34">
        <v>0</v>
      </c>
      <c r="L14" s="30">
        <v>0</v>
      </c>
      <c r="M14" s="30">
        <v>0</v>
      </c>
      <c r="N14" s="30">
        <v>0</v>
      </c>
      <c r="O14" s="35">
        <v>0</v>
      </c>
    </row>
    <row r="15" spans="1:15" ht="15">
      <c r="A15" s="23">
        <v>9</v>
      </c>
      <c r="B15" s="24"/>
      <c r="C15" s="25"/>
      <c r="D15" s="26" t="s">
        <v>19</v>
      </c>
      <c r="E15" s="28">
        <f t="shared" si="0"/>
        <v>0</v>
      </c>
      <c r="F15" s="27">
        <f t="shared" si="3"/>
        <v>0</v>
      </c>
      <c r="G15" s="29">
        <f t="shared" si="1"/>
        <v>0</v>
      </c>
      <c r="H15" s="32">
        <v>0</v>
      </c>
      <c r="I15" s="33">
        <v>0</v>
      </c>
      <c r="J15" s="33">
        <v>0</v>
      </c>
      <c r="K15" s="34">
        <v>0</v>
      </c>
      <c r="L15" s="30">
        <v>0</v>
      </c>
      <c r="M15" s="30">
        <v>0</v>
      </c>
      <c r="N15" s="30">
        <v>0</v>
      </c>
      <c r="O15" s="35">
        <v>0</v>
      </c>
    </row>
    <row r="16" spans="1:15" ht="15">
      <c r="A16" s="17">
        <v>10</v>
      </c>
      <c r="B16" s="18"/>
      <c r="C16" s="295" t="s">
        <v>20</v>
      </c>
      <c r="D16" s="296"/>
      <c r="E16" s="189">
        <f t="shared" si="0"/>
        <v>39042</v>
      </c>
      <c r="F16" s="20">
        <f t="shared" si="3"/>
        <v>0.6508887864351212</v>
      </c>
      <c r="G16" s="16">
        <f t="shared" si="1"/>
        <v>64454</v>
      </c>
      <c r="H16" s="41">
        <f aca="true" t="shared" si="5" ref="H16:O16">SUM(H17:H23)</f>
        <v>50377</v>
      </c>
      <c r="I16" s="42">
        <f t="shared" si="5"/>
        <v>46304</v>
      </c>
      <c r="J16" s="42">
        <f t="shared" si="5"/>
        <v>42974</v>
      </c>
      <c r="K16" s="43">
        <f t="shared" si="5"/>
        <v>39042</v>
      </c>
      <c r="L16" s="38">
        <f t="shared" si="5"/>
        <v>52158</v>
      </c>
      <c r="M16" s="39">
        <f t="shared" si="5"/>
        <v>59122</v>
      </c>
      <c r="N16" s="39">
        <f t="shared" si="5"/>
        <v>65196</v>
      </c>
      <c r="O16" s="40">
        <f t="shared" si="5"/>
        <v>64454</v>
      </c>
    </row>
    <row r="17" spans="1:15" ht="24">
      <c r="A17" s="23">
        <v>11</v>
      </c>
      <c r="B17" s="24"/>
      <c r="C17" s="25"/>
      <c r="D17" s="26" t="s">
        <v>21</v>
      </c>
      <c r="E17" s="45">
        <f t="shared" si="0"/>
        <v>2279</v>
      </c>
      <c r="F17" s="27">
        <f t="shared" si="3"/>
        <v>-0.1619131197893813</v>
      </c>
      <c r="G17" s="29">
        <f t="shared" si="1"/>
        <v>1910</v>
      </c>
      <c r="H17" s="32">
        <v>2393</v>
      </c>
      <c r="I17" s="33">
        <v>2355</v>
      </c>
      <c r="J17" s="33">
        <v>2317</v>
      </c>
      <c r="K17" s="34">
        <v>2279</v>
      </c>
      <c r="L17" s="46">
        <v>2186</v>
      </c>
      <c r="M17" s="47">
        <v>2094</v>
      </c>
      <c r="N17" s="47">
        <v>2002</v>
      </c>
      <c r="O17" s="31">
        <v>1910</v>
      </c>
    </row>
    <row r="18" spans="1:15" ht="15">
      <c r="A18" s="23">
        <v>12</v>
      </c>
      <c r="B18" s="24"/>
      <c r="C18" s="25"/>
      <c r="D18" s="26" t="s">
        <v>22</v>
      </c>
      <c r="E18" s="45">
        <f t="shared" si="0"/>
        <v>27907</v>
      </c>
      <c r="F18" s="27">
        <f t="shared" si="3"/>
        <v>0.8756584369513025</v>
      </c>
      <c r="G18" s="29">
        <f t="shared" si="1"/>
        <v>52344</v>
      </c>
      <c r="H18" s="32">
        <v>34626</v>
      </c>
      <c r="I18" s="33">
        <v>32210</v>
      </c>
      <c r="J18" s="33">
        <v>30080</v>
      </c>
      <c r="K18" s="34">
        <v>27907</v>
      </c>
      <c r="L18" s="46">
        <v>40780</v>
      </c>
      <c r="M18" s="47">
        <v>47500</v>
      </c>
      <c r="N18" s="47">
        <v>53330</v>
      </c>
      <c r="O18" s="31">
        <v>52344</v>
      </c>
    </row>
    <row r="19" spans="1:15" ht="15">
      <c r="A19" s="23">
        <v>13</v>
      </c>
      <c r="B19" s="24"/>
      <c r="C19" s="25"/>
      <c r="D19" s="26" t="s">
        <v>23</v>
      </c>
      <c r="E19" s="45">
        <f t="shared" si="0"/>
        <v>8856</v>
      </c>
      <c r="F19" s="27">
        <f t="shared" si="3"/>
        <v>0.15176151761517614</v>
      </c>
      <c r="G19" s="29">
        <f t="shared" si="1"/>
        <v>10200</v>
      </c>
      <c r="H19" s="32">
        <v>13358</v>
      </c>
      <c r="I19" s="33">
        <v>11739</v>
      </c>
      <c r="J19" s="33">
        <v>10577</v>
      </c>
      <c r="K19" s="34">
        <v>8856</v>
      </c>
      <c r="L19" s="46">
        <v>9192</v>
      </c>
      <c r="M19" s="47">
        <v>9528</v>
      </c>
      <c r="N19" s="47">
        <v>9864</v>
      </c>
      <c r="O19" s="31">
        <v>10200</v>
      </c>
    </row>
    <row r="20" spans="1:15" ht="15">
      <c r="A20" s="23">
        <v>14</v>
      </c>
      <c r="B20" s="24"/>
      <c r="C20" s="25"/>
      <c r="D20" s="26" t="s">
        <v>24</v>
      </c>
      <c r="E20" s="45">
        <f t="shared" si="0"/>
        <v>0</v>
      </c>
      <c r="F20" s="27">
        <f t="shared" si="3"/>
        <v>0</v>
      </c>
      <c r="G20" s="29">
        <f t="shared" si="1"/>
        <v>0</v>
      </c>
      <c r="H20" s="32">
        <v>0</v>
      </c>
      <c r="I20" s="33">
        <v>0</v>
      </c>
      <c r="J20" s="33">
        <v>0</v>
      </c>
      <c r="K20" s="34">
        <v>0</v>
      </c>
      <c r="L20" s="46">
        <v>0</v>
      </c>
      <c r="M20" s="47">
        <v>0</v>
      </c>
      <c r="N20" s="47">
        <v>0</v>
      </c>
      <c r="O20" s="31">
        <v>0</v>
      </c>
    </row>
    <row r="21" spans="1:15" ht="15">
      <c r="A21" s="23">
        <v>15</v>
      </c>
      <c r="B21" s="24"/>
      <c r="C21" s="25"/>
      <c r="D21" s="26" t="s">
        <v>25</v>
      </c>
      <c r="E21" s="45">
        <f t="shared" si="0"/>
        <v>0</v>
      </c>
      <c r="F21" s="27">
        <f t="shared" si="3"/>
        <v>0</v>
      </c>
      <c r="G21" s="29">
        <f t="shared" si="1"/>
        <v>0</v>
      </c>
      <c r="H21" s="32">
        <v>0</v>
      </c>
      <c r="I21" s="33">
        <v>0</v>
      </c>
      <c r="J21" s="33">
        <v>0</v>
      </c>
      <c r="K21" s="34">
        <v>0</v>
      </c>
      <c r="L21" s="46">
        <v>0</v>
      </c>
      <c r="M21" s="47">
        <v>0</v>
      </c>
      <c r="N21" s="47">
        <v>0</v>
      </c>
      <c r="O21" s="31">
        <v>0</v>
      </c>
    </row>
    <row r="22" spans="1:15" ht="15">
      <c r="A22" s="23">
        <v>16</v>
      </c>
      <c r="B22" s="24"/>
      <c r="C22" s="25"/>
      <c r="D22" s="26" t="s">
        <v>26</v>
      </c>
      <c r="E22" s="45">
        <f t="shared" si="0"/>
        <v>0</v>
      </c>
      <c r="F22" s="27">
        <f t="shared" si="3"/>
        <v>0</v>
      </c>
      <c r="G22" s="29">
        <f t="shared" si="1"/>
        <v>0</v>
      </c>
      <c r="H22" s="32">
        <v>0</v>
      </c>
      <c r="I22" s="33">
        <v>0</v>
      </c>
      <c r="J22" s="33">
        <v>0</v>
      </c>
      <c r="K22" s="34">
        <v>0</v>
      </c>
      <c r="L22" s="46">
        <v>0</v>
      </c>
      <c r="M22" s="47">
        <v>0</v>
      </c>
      <c r="N22" s="47">
        <v>0</v>
      </c>
      <c r="O22" s="31">
        <v>0</v>
      </c>
    </row>
    <row r="23" spans="1:15" ht="15">
      <c r="A23" s="23">
        <v>17</v>
      </c>
      <c r="B23" s="24"/>
      <c r="C23" s="25"/>
      <c r="D23" s="26" t="s">
        <v>27</v>
      </c>
      <c r="E23" s="45">
        <f t="shared" si="0"/>
        <v>0</v>
      </c>
      <c r="F23" s="27">
        <f t="shared" si="3"/>
        <v>0</v>
      </c>
      <c r="G23" s="29">
        <f t="shared" si="1"/>
        <v>0</v>
      </c>
      <c r="H23" s="32">
        <v>0</v>
      </c>
      <c r="I23" s="33">
        <v>0</v>
      </c>
      <c r="J23" s="33">
        <v>0</v>
      </c>
      <c r="K23" s="34">
        <v>0</v>
      </c>
      <c r="L23" s="46">
        <v>0</v>
      </c>
      <c r="M23" s="47">
        <v>0</v>
      </c>
      <c r="N23" s="47">
        <v>0</v>
      </c>
      <c r="O23" s="31">
        <v>0</v>
      </c>
    </row>
    <row r="24" spans="1:15" ht="15">
      <c r="A24" s="17">
        <v>18</v>
      </c>
      <c r="B24" s="18"/>
      <c r="C24" s="295" t="s">
        <v>28</v>
      </c>
      <c r="D24" s="296"/>
      <c r="E24" s="189">
        <f t="shared" si="0"/>
        <v>0</v>
      </c>
      <c r="F24" s="20">
        <f t="shared" si="3"/>
        <v>0</v>
      </c>
      <c r="G24" s="16">
        <f t="shared" si="1"/>
        <v>0</v>
      </c>
      <c r="H24" s="188">
        <f aca="true" t="shared" si="6" ref="H24:O24">SUM(H25:H34)</f>
        <v>0</v>
      </c>
      <c r="I24" s="189">
        <f t="shared" si="6"/>
        <v>0</v>
      </c>
      <c r="J24" s="189">
        <f t="shared" si="6"/>
        <v>0</v>
      </c>
      <c r="K24" s="190">
        <f t="shared" si="6"/>
        <v>0</v>
      </c>
      <c r="L24" s="38">
        <f t="shared" si="6"/>
        <v>0</v>
      </c>
      <c r="M24" s="39">
        <f t="shared" si="6"/>
        <v>0</v>
      </c>
      <c r="N24" s="39">
        <f t="shared" si="6"/>
        <v>0</v>
      </c>
      <c r="O24" s="40">
        <f t="shared" si="6"/>
        <v>0</v>
      </c>
    </row>
    <row r="25" spans="1:15" ht="15">
      <c r="A25" s="23">
        <v>19</v>
      </c>
      <c r="B25" s="24"/>
      <c r="C25" s="25"/>
      <c r="D25" s="26" t="s">
        <v>29</v>
      </c>
      <c r="E25" s="28">
        <f t="shared" si="0"/>
        <v>0</v>
      </c>
      <c r="F25" s="27">
        <f t="shared" si="3"/>
        <v>0</v>
      </c>
      <c r="G25" s="29">
        <f t="shared" si="1"/>
        <v>0</v>
      </c>
      <c r="H25" s="32">
        <v>0</v>
      </c>
      <c r="I25" s="33">
        <v>0</v>
      </c>
      <c r="J25" s="33">
        <v>0</v>
      </c>
      <c r="K25" s="34">
        <v>0</v>
      </c>
      <c r="L25" s="46">
        <v>0</v>
      </c>
      <c r="M25" s="47">
        <v>0</v>
      </c>
      <c r="N25" s="47">
        <v>0</v>
      </c>
      <c r="O25" s="31">
        <v>0</v>
      </c>
    </row>
    <row r="26" spans="1:15" ht="15">
      <c r="A26" s="23">
        <v>20</v>
      </c>
      <c r="B26" s="24"/>
      <c r="C26" s="25"/>
      <c r="D26" s="26" t="s">
        <v>30</v>
      </c>
      <c r="E26" s="28">
        <f t="shared" si="0"/>
        <v>0</v>
      </c>
      <c r="F26" s="27">
        <f t="shared" si="3"/>
        <v>0</v>
      </c>
      <c r="G26" s="29">
        <f t="shared" si="1"/>
        <v>0</v>
      </c>
      <c r="H26" s="32">
        <v>0</v>
      </c>
      <c r="I26" s="33">
        <v>0</v>
      </c>
      <c r="J26" s="33">
        <v>0</v>
      </c>
      <c r="K26" s="34">
        <v>0</v>
      </c>
      <c r="L26" s="48">
        <v>0</v>
      </c>
      <c r="M26" s="49">
        <v>0</v>
      </c>
      <c r="N26" s="49">
        <v>0</v>
      </c>
      <c r="O26" s="50">
        <v>0</v>
      </c>
    </row>
    <row r="27" spans="1:15" ht="15">
      <c r="A27" s="23">
        <v>21</v>
      </c>
      <c r="B27" s="24"/>
      <c r="C27" s="25"/>
      <c r="D27" s="26" t="s">
        <v>31</v>
      </c>
      <c r="E27" s="28">
        <f t="shared" si="0"/>
        <v>0</v>
      </c>
      <c r="F27" s="27">
        <f t="shared" si="3"/>
        <v>0</v>
      </c>
      <c r="G27" s="29">
        <f t="shared" si="1"/>
        <v>0</v>
      </c>
      <c r="H27" s="32">
        <v>0</v>
      </c>
      <c r="I27" s="33">
        <v>0</v>
      </c>
      <c r="J27" s="33">
        <v>0</v>
      </c>
      <c r="K27" s="34">
        <v>0</v>
      </c>
      <c r="L27" s="48">
        <v>0</v>
      </c>
      <c r="M27" s="49">
        <v>0</v>
      </c>
      <c r="N27" s="49">
        <v>0</v>
      </c>
      <c r="O27" s="50">
        <v>0</v>
      </c>
    </row>
    <row r="28" spans="1:15" ht="24">
      <c r="A28" s="23">
        <v>22</v>
      </c>
      <c r="B28" s="24"/>
      <c r="C28" s="25"/>
      <c r="D28" s="26" t="s">
        <v>32</v>
      </c>
      <c r="E28" s="28">
        <f t="shared" si="0"/>
        <v>0</v>
      </c>
      <c r="F28" s="27">
        <f t="shared" si="3"/>
        <v>0</v>
      </c>
      <c r="G28" s="29">
        <f t="shared" si="1"/>
        <v>0</v>
      </c>
      <c r="H28" s="32">
        <v>0</v>
      </c>
      <c r="I28" s="33">
        <v>0</v>
      </c>
      <c r="J28" s="33">
        <v>0</v>
      </c>
      <c r="K28" s="34">
        <v>0</v>
      </c>
      <c r="L28" s="191">
        <v>0</v>
      </c>
      <c r="M28" s="192">
        <v>0</v>
      </c>
      <c r="N28" s="192">
        <v>0</v>
      </c>
      <c r="O28" s="193">
        <v>0</v>
      </c>
    </row>
    <row r="29" spans="1:15" ht="15">
      <c r="A29" s="23">
        <v>23</v>
      </c>
      <c r="B29" s="24"/>
      <c r="C29" s="25"/>
      <c r="D29" s="26" t="s">
        <v>33</v>
      </c>
      <c r="E29" s="28">
        <f t="shared" si="0"/>
        <v>0</v>
      </c>
      <c r="F29" s="27">
        <f t="shared" si="3"/>
        <v>0</v>
      </c>
      <c r="G29" s="29">
        <f t="shared" si="1"/>
        <v>0</v>
      </c>
      <c r="H29" s="32">
        <v>0</v>
      </c>
      <c r="I29" s="33">
        <v>0</v>
      </c>
      <c r="J29" s="33">
        <v>0</v>
      </c>
      <c r="K29" s="34">
        <v>0</v>
      </c>
      <c r="L29" s="191">
        <v>0</v>
      </c>
      <c r="M29" s="192">
        <v>0</v>
      </c>
      <c r="N29" s="192">
        <v>0</v>
      </c>
      <c r="O29" s="193">
        <v>0</v>
      </c>
    </row>
    <row r="30" spans="1:15" ht="24">
      <c r="A30" s="23">
        <v>24</v>
      </c>
      <c r="B30" s="24"/>
      <c r="C30" s="25"/>
      <c r="D30" s="26" t="s">
        <v>34</v>
      </c>
      <c r="E30" s="28">
        <f t="shared" si="0"/>
        <v>0</v>
      </c>
      <c r="F30" s="27">
        <f t="shared" si="3"/>
        <v>0</v>
      </c>
      <c r="G30" s="29">
        <f t="shared" si="1"/>
        <v>0</v>
      </c>
      <c r="H30" s="32">
        <v>0</v>
      </c>
      <c r="I30" s="33">
        <v>0</v>
      </c>
      <c r="J30" s="33">
        <v>0</v>
      </c>
      <c r="K30" s="34">
        <v>0</v>
      </c>
      <c r="L30" s="191">
        <v>0</v>
      </c>
      <c r="M30" s="192">
        <v>0</v>
      </c>
      <c r="N30" s="192">
        <v>0</v>
      </c>
      <c r="O30" s="193">
        <v>0</v>
      </c>
    </row>
    <row r="31" spans="1:15" ht="15">
      <c r="A31" s="23">
        <v>25</v>
      </c>
      <c r="B31" s="24"/>
      <c r="C31" s="25"/>
      <c r="D31" s="26" t="s">
        <v>35</v>
      </c>
      <c r="E31" s="28">
        <f t="shared" si="0"/>
        <v>0</v>
      </c>
      <c r="F31" s="27">
        <f t="shared" si="3"/>
        <v>0</v>
      </c>
      <c r="G31" s="29">
        <f t="shared" si="1"/>
        <v>0</v>
      </c>
      <c r="H31" s="32">
        <v>0</v>
      </c>
      <c r="I31" s="33">
        <v>0</v>
      </c>
      <c r="J31" s="33">
        <v>0</v>
      </c>
      <c r="K31" s="34">
        <v>0</v>
      </c>
      <c r="L31" s="191">
        <v>0</v>
      </c>
      <c r="M31" s="192">
        <v>0</v>
      </c>
      <c r="N31" s="192">
        <v>0</v>
      </c>
      <c r="O31" s="193">
        <v>0</v>
      </c>
    </row>
    <row r="32" spans="1:15" ht="15">
      <c r="A32" s="23">
        <v>26</v>
      </c>
      <c r="B32" s="24"/>
      <c r="C32" s="25"/>
      <c r="D32" s="26" t="s">
        <v>36</v>
      </c>
      <c r="E32" s="28">
        <f t="shared" si="0"/>
        <v>0</v>
      </c>
      <c r="F32" s="27">
        <f t="shared" si="3"/>
        <v>0</v>
      </c>
      <c r="G32" s="29">
        <f t="shared" si="1"/>
        <v>0</v>
      </c>
      <c r="H32" s="32">
        <v>0</v>
      </c>
      <c r="I32" s="33">
        <v>0</v>
      </c>
      <c r="J32" s="33">
        <v>0</v>
      </c>
      <c r="K32" s="34">
        <v>0</v>
      </c>
      <c r="L32" s="191">
        <v>0</v>
      </c>
      <c r="M32" s="192">
        <v>0</v>
      </c>
      <c r="N32" s="192">
        <v>0</v>
      </c>
      <c r="O32" s="193">
        <v>0</v>
      </c>
    </row>
    <row r="33" spans="1:15" ht="24">
      <c r="A33" s="23">
        <v>27</v>
      </c>
      <c r="B33" s="24"/>
      <c r="C33" s="25"/>
      <c r="D33" s="26" t="s">
        <v>37</v>
      </c>
      <c r="E33" s="28">
        <f t="shared" si="0"/>
        <v>0</v>
      </c>
      <c r="F33" s="27">
        <f t="shared" si="3"/>
        <v>0</v>
      </c>
      <c r="G33" s="29">
        <f t="shared" si="1"/>
        <v>0</v>
      </c>
      <c r="H33" s="32">
        <v>0</v>
      </c>
      <c r="I33" s="33">
        <v>0</v>
      </c>
      <c r="J33" s="33">
        <v>0</v>
      </c>
      <c r="K33" s="34">
        <v>0</v>
      </c>
      <c r="L33" s="191">
        <v>0</v>
      </c>
      <c r="M33" s="192">
        <v>0</v>
      </c>
      <c r="N33" s="192">
        <v>0</v>
      </c>
      <c r="O33" s="193">
        <v>0</v>
      </c>
    </row>
    <row r="34" spans="1:15" ht="24">
      <c r="A34" s="23">
        <v>28</v>
      </c>
      <c r="B34" s="24"/>
      <c r="C34" s="25"/>
      <c r="D34" s="26" t="s">
        <v>38</v>
      </c>
      <c r="E34" s="28">
        <f t="shared" si="0"/>
        <v>0</v>
      </c>
      <c r="F34" s="27">
        <f t="shared" si="3"/>
        <v>0</v>
      </c>
      <c r="G34" s="29">
        <f t="shared" si="1"/>
        <v>0</v>
      </c>
      <c r="H34" s="32">
        <v>0</v>
      </c>
      <c r="I34" s="33">
        <v>0</v>
      </c>
      <c r="J34" s="33">
        <v>0</v>
      </c>
      <c r="K34" s="34">
        <v>0</v>
      </c>
      <c r="L34" s="191">
        <v>0</v>
      </c>
      <c r="M34" s="192">
        <v>0</v>
      </c>
      <c r="N34" s="192">
        <v>0</v>
      </c>
      <c r="O34" s="193">
        <v>0</v>
      </c>
    </row>
    <row r="35" spans="1:15" ht="15">
      <c r="A35" s="17">
        <v>29</v>
      </c>
      <c r="B35" s="294" t="s">
        <v>39</v>
      </c>
      <c r="C35" s="295"/>
      <c r="D35" s="296"/>
      <c r="E35" s="189">
        <f t="shared" si="0"/>
        <v>68668</v>
      </c>
      <c r="F35" s="20">
        <f t="shared" si="3"/>
        <v>-0.5963185180870274</v>
      </c>
      <c r="G35" s="16">
        <f t="shared" si="1"/>
        <v>27720</v>
      </c>
      <c r="H35" s="188">
        <f aca="true" t="shared" si="7" ref="H35:O35">SUM(H36,H43,H52,H59)</f>
        <v>61454</v>
      </c>
      <c r="I35" s="189">
        <f t="shared" si="7"/>
        <v>97276</v>
      </c>
      <c r="J35" s="189">
        <f t="shared" si="7"/>
        <v>75767</v>
      </c>
      <c r="K35" s="190">
        <f t="shared" si="7"/>
        <v>68668</v>
      </c>
      <c r="L35" s="188">
        <f t="shared" si="7"/>
        <v>65936</v>
      </c>
      <c r="M35" s="189">
        <f t="shared" si="7"/>
        <v>71196</v>
      </c>
      <c r="N35" s="189">
        <f t="shared" si="7"/>
        <v>60057</v>
      </c>
      <c r="O35" s="190">
        <f t="shared" si="7"/>
        <v>27720</v>
      </c>
    </row>
    <row r="36" spans="1:15" ht="15">
      <c r="A36" s="17">
        <v>30</v>
      </c>
      <c r="B36" s="18"/>
      <c r="C36" s="295" t="s">
        <v>40</v>
      </c>
      <c r="D36" s="296"/>
      <c r="E36" s="189">
        <f t="shared" si="0"/>
        <v>0</v>
      </c>
      <c r="F36" s="20">
        <f t="shared" si="3"/>
        <v>0</v>
      </c>
      <c r="G36" s="16">
        <f t="shared" si="1"/>
        <v>0</v>
      </c>
      <c r="H36" s="188">
        <f aca="true" t="shared" si="8" ref="H36:O36">SUM(H37:H42)</f>
        <v>0</v>
      </c>
      <c r="I36" s="189">
        <f t="shared" si="8"/>
        <v>0</v>
      </c>
      <c r="J36" s="189">
        <f t="shared" si="8"/>
        <v>0</v>
      </c>
      <c r="K36" s="190">
        <f t="shared" si="8"/>
        <v>0</v>
      </c>
      <c r="L36" s="188">
        <f t="shared" si="8"/>
        <v>0</v>
      </c>
      <c r="M36" s="189">
        <f t="shared" si="8"/>
        <v>0</v>
      </c>
      <c r="N36" s="189">
        <f t="shared" si="8"/>
        <v>0</v>
      </c>
      <c r="O36" s="190">
        <f t="shared" si="8"/>
        <v>0</v>
      </c>
    </row>
    <row r="37" spans="1:15" ht="15">
      <c r="A37" s="23">
        <v>31</v>
      </c>
      <c r="B37" s="24"/>
      <c r="C37" s="25"/>
      <c r="D37" s="26" t="s">
        <v>41</v>
      </c>
      <c r="E37" s="28">
        <f t="shared" si="0"/>
        <v>0</v>
      </c>
      <c r="F37" s="27">
        <f t="shared" si="3"/>
        <v>0</v>
      </c>
      <c r="G37" s="29">
        <f t="shared" si="1"/>
        <v>0</v>
      </c>
      <c r="H37" s="32">
        <v>0</v>
      </c>
      <c r="I37" s="33">
        <v>0</v>
      </c>
      <c r="J37" s="33">
        <v>0</v>
      </c>
      <c r="K37" s="34">
        <v>0</v>
      </c>
      <c r="L37" s="191">
        <v>0</v>
      </c>
      <c r="M37" s="192">
        <v>0</v>
      </c>
      <c r="N37" s="192">
        <v>0</v>
      </c>
      <c r="O37" s="193">
        <v>0</v>
      </c>
    </row>
    <row r="38" spans="1:15" ht="15">
      <c r="A38" s="23">
        <v>32</v>
      </c>
      <c r="B38" s="24"/>
      <c r="C38" s="25"/>
      <c r="D38" s="26" t="s">
        <v>42</v>
      </c>
      <c r="E38" s="28">
        <f t="shared" si="0"/>
        <v>0</v>
      </c>
      <c r="F38" s="27">
        <f t="shared" si="3"/>
        <v>0</v>
      </c>
      <c r="G38" s="29">
        <f t="shared" si="1"/>
        <v>0</v>
      </c>
      <c r="H38" s="32">
        <v>0</v>
      </c>
      <c r="I38" s="33">
        <v>0</v>
      </c>
      <c r="J38" s="33">
        <v>0</v>
      </c>
      <c r="K38" s="34">
        <v>0</v>
      </c>
      <c r="L38" s="191">
        <v>0</v>
      </c>
      <c r="M38" s="192">
        <v>0</v>
      </c>
      <c r="N38" s="192">
        <v>0</v>
      </c>
      <c r="O38" s="193">
        <v>0</v>
      </c>
    </row>
    <row r="39" spans="1:15" ht="15">
      <c r="A39" s="23">
        <v>33</v>
      </c>
      <c r="B39" s="24"/>
      <c r="C39" s="25"/>
      <c r="D39" s="26" t="s">
        <v>43</v>
      </c>
      <c r="E39" s="28">
        <f aca="true" t="shared" si="9" ref="E39:E66">INDEX(H39:K39,B$3)</f>
        <v>0</v>
      </c>
      <c r="F39" s="27">
        <f t="shared" si="3"/>
        <v>0</v>
      </c>
      <c r="G39" s="29">
        <f aca="true" t="shared" si="10" ref="G39:G66">INDEX(L39:O39,B$3)</f>
        <v>0</v>
      </c>
      <c r="H39" s="32">
        <v>0</v>
      </c>
      <c r="I39" s="33">
        <v>0</v>
      </c>
      <c r="J39" s="33">
        <v>0</v>
      </c>
      <c r="K39" s="34">
        <v>0</v>
      </c>
      <c r="L39" s="191">
        <v>0</v>
      </c>
      <c r="M39" s="192">
        <v>0</v>
      </c>
      <c r="N39" s="192">
        <v>0</v>
      </c>
      <c r="O39" s="193">
        <v>0</v>
      </c>
    </row>
    <row r="40" spans="1:15" ht="15">
      <c r="A40" s="23">
        <v>34</v>
      </c>
      <c r="B40" s="24"/>
      <c r="C40" s="25"/>
      <c r="D40" s="26" t="s">
        <v>44</v>
      </c>
      <c r="E40" s="28">
        <f t="shared" si="9"/>
        <v>0</v>
      </c>
      <c r="F40" s="27">
        <f t="shared" si="3"/>
        <v>0</v>
      </c>
      <c r="G40" s="29">
        <f t="shared" si="10"/>
        <v>0</v>
      </c>
      <c r="H40" s="32">
        <v>0</v>
      </c>
      <c r="I40" s="33">
        <v>0</v>
      </c>
      <c r="J40" s="33">
        <v>0</v>
      </c>
      <c r="K40" s="34">
        <v>0</v>
      </c>
      <c r="L40" s="191">
        <v>0</v>
      </c>
      <c r="M40" s="192">
        <v>0</v>
      </c>
      <c r="N40" s="192">
        <v>0</v>
      </c>
      <c r="O40" s="193">
        <v>0</v>
      </c>
    </row>
    <row r="41" spans="1:15" ht="15">
      <c r="A41" s="23">
        <v>35</v>
      </c>
      <c r="B41" s="24"/>
      <c r="C41" s="25"/>
      <c r="D41" s="26" t="s">
        <v>45</v>
      </c>
      <c r="E41" s="28">
        <f t="shared" si="9"/>
        <v>0</v>
      </c>
      <c r="F41" s="27">
        <f t="shared" si="3"/>
        <v>0</v>
      </c>
      <c r="G41" s="29">
        <f t="shared" si="10"/>
        <v>0</v>
      </c>
      <c r="H41" s="32">
        <v>0</v>
      </c>
      <c r="I41" s="33">
        <v>0</v>
      </c>
      <c r="J41" s="33">
        <v>0</v>
      </c>
      <c r="K41" s="34">
        <v>0</v>
      </c>
      <c r="L41" s="191">
        <v>0</v>
      </c>
      <c r="M41" s="192">
        <v>0</v>
      </c>
      <c r="N41" s="192">
        <v>0</v>
      </c>
      <c r="O41" s="193">
        <v>0</v>
      </c>
    </row>
    <row r="42" spans="1:15" ht="15">
      <c r="A42" s="23">
        <v>36</v>
      </c>
      <c r="B42" s="24"/>
      <c r="C42" s="25"/>
      <c r="D42" s="26" t="s">
        <v>46</v>
      </c>
      <c r="E42" s="28">
        <f t="shared" si="9"/>
        <v>0</v>
      </c>
      <c r="F42" s="27">
        <f t="shared" si="3"/>
        <v>0</v>
      </c>
      <c r="G42" s="29">
        <f t="shared" si="10"/>
        <v>0</v>
      </c>
      <c r="H42" s="32">
        <v>0</v>
      </c>
      <c r="I42" s="33">
        <v>0</v>
      </c>
      <c r="J42" s="33">
        <v>0</v>
      </c>
      <c r="K42" s="34">
        <v>0</v>
      </c>
      <c r="L42" s="191">
        <v>0</v>
      </c>
      <c r="M42" s="192">
        <v>0</v>
      </c>
      <c r="N42" s="192">
        <v>0</v>
      </c>
      <c r="O42" s="193">
        <v>0</v>
      </c>
    </row>
    <row r="43" spans="1:15" ht="15">
      <c r="A43" s="17">
        <v>37</v>
      </c>
      <c r="B43" s="18"/>
      <c r="C43" s="295" t="s">
        <v>47</v>
      </c>
      <c r="D43" s="296"/>
      <c r="E43" s="189">
        <f t="shared" si="9"/>
        <v>28261</v>
      </c>
      <c r="F43" s="20">
        <f t="shared" si="3"/>
        <v>-0.07476734722762818</v>
      </c>
      <c r="G43" s="16">
        <f t="shared" si="10"/>
        <v>26148</v>
      </c>
      <c r="H43" s="188">
        <f aca="true" t="shared" si="11" ref="H43:O43">SUM(H44:H51)</f>
        <v>32693</v>
      </c>
      <c r="I43" s="189">
        <f t="shared" si="11"/>
        <v>31687</v>
      </c>
      <c r="J43" s="189">
        <f t="shared" si="11"/>
        <v>30264</v>
      </c>
      <c r="K43" s="190">
        <f t="shared" si="11"/>
        <v>28261</v>
      </c>
      <c r="L43" s="188">
        <f t="shared" si="11"/>
        <v>23145</v>
      </c>
      <c r="M43" s="189">
        <f t="shared" si="11"/>
        <v>20870</v>
      </c>
      <c r="N43" s="189">
        <f t="shared" si="11"/>
        <v>25039</v>
      </c>
      <c r="O43" s="190">
        <f t="shared" si="11"/>
        <v>26148</v>
      </c>
    </row>
    <row r="44" spans="1:15" ht="24">
      <c r="A44" s="23">
        <v>38</v>
      </c>
      <c r="B44" s="24"/>
      <c r="C44" s="25"/>
      <c r="D44" s="26" t="s">
        <v>48</v>
      </c>
      <c r="E44" s="28">
        <f t="shared" si="9"/>
        <v>18315</v>
      </c>
      <c r="F44" s="27">
        <f t="shared" si="3"/>
        <v>-0.03849303849303849</v>
      </c>
      <c r="G44" s="29">
        <f t="shared" si="10"/>
        <v>17610</v>
      </c>
      <c r="H44" s="32">
        <v>31237</v>
      </c>
      <c r="I44" s="33">
        <v>24152</v>
      </c>
      <c r="J44" s="33">
        <v>24101</v>
      </c>
      <c r="K44" s="34">
        <v>18315</v>
      </c>
      <c r="L44" s="191">
        <v>17221</v>
      </c>
      <c r="M44" s="192">
        <v>18550</v>
      </c>
      <c r="N44" s="192">
        <v>22670</v>
      </c>
      <c r="O44" s="193">
        <v>17610</v>
      </c>
    </row>
    <row r="45" spans="1:15" ht="15">
      <c r="A45" s="23">
        <v>39</v>
      </c>
      <c r="B45" s="24"/>
      <c r="C45" s="25"/>
      <c r="D45" s="26" t="s">
        <v>49</v>
      </c>
      <c r="E45" s="28">
        <f t="shared" si="9"/>
        <v>1334</v>
      </c>
      <c r="F45" s="27">
        <f t="shared" si="3"/>
        <v>-0.20689655172413793</v>
      </c>
      <c r="G45" s="29">
        <f t="shared" si="10"/>
        <v>1058</v>
      </c>
      <c r="H45" s="32">
        <v>0</v>
      </c>
      <c r="I45" s="33">
        <v>6347</v>
      </c>
      <c r="J45" s="33">
        <v>1694</v>
      </c>
      <c r="K45" s="34">
        <v>1334</v>
      </c>
      <c r="L45" s="191">
        <v>1058</v>
      </c>
      <c r="M45" s="192">
        <v>1058</v>
      </c>
      <c r="N45" s="192">
        <v>1058</v>
      </c>
      <c r="O45" s="193">
        <v>1058</v>
      </c>
    </row>
    <row r="46" spans="1:15" ht="24">
      <c r="A46" s="23">
        <v>40</v>
      </c>
      <c r="B46" s="24"/>
      <c r="C46" s="25"/>
      <c r="D46" s="26" t="s">
        <v>50</v>
      </c>
      <c r="E46" s="28">
        <f t="shared" si="9"/>
        <v>0</v>
      </c>
      <c r="F46" s="27">
        <f t="shared" si="3"/>
        <v>0</v>
      </c>
      <c r="G46" s="29">
        <f t="shared" si="10"/>
        <v>0</v>
      </c>
      <c r="H46" s="32">
        <v>0</v>
      </c>
      <c r="I46" s="33">
        <v>0</v>
      </c>
      <c r="J46" s="33">
        <v>0</v>
      </c>
      <c r="K46" s="34">
        <v>0</v>
      </c>
      <c r="L46" s="191">
        <v>0</v>
      </c>
      <c r="M46" s="192">
        <v>0</v>
      </c>
      <c r="N46" s="192">
        <v>0</v>
      </c>
      <c r="O46" s="193">
        <v>0</v>
      </c>
    </row>
    <row r="47" spans="1:15" ht="24">
      <c r="A47" s="23">
        <v>41</v>
      </c>
      <c r="B47" s="24"/>
      <c r="C47" s="25"/>
      <c r="D47" s="26" t="s">
        <v>51</v>
      </c>
      <c r="E47" s="28">
        <f t="shared" si="9"/>
        <v>0</v>
      </c>
      <c r="F47" s="27">
        <f t="shared" si="3"/>
        <v>0</v>
      </c>
      <c r="G47" s="29">
        <f t="shared" si="10"/>
        <v>0</v>
      </c>
      <c r="H47" s="32">
        <v>0</v>
      </c>
      <c r="I47" s="33">
        <v>0</v>
      </c>
      <c r="J47" s="33">
        <v>0</v>
      </c>
      <c r="K47" s="34">
        <v>0</v>
      </c>
      <c r="L47" s="191">
        <v>0</v>
      </c>
      <c r="M47" s="192">
        <v>0</v>
      </c>
      <c r="N47" s="192">
        <v>0</v>
      </c>
      <c r="O47" s="193">
        <v>0</v>
      </c>
    </row>
    <row r="48" spans="1:15" ht="15">
      <c r="A48" s="23">
        <v>42</v>
      </c>
      <c r="B48" s="24"/>
      <c r="C48" s="25"/>
      <c r="D48" s="26" t="s">
        <v>52</v>
      </c>
      <c r="E48" s="28">
        <f t="shared" si="9"/>
        <v>0</v>
      </c>
      <c r="F48" s="27">
        <f t="shared" si="3"/>
        <v>0</v>
      </c>
      <c r="G48" s="29">
        <f t="shared" si="10"/>
        <v>0</v>
      </c>
      <c r="H48" s="32">
        <v>0</v>
      </c>
      <c r="I48" s="33">
        <v>0</v>
      </c>
      <c r="J48" s="33">
        <v>0</v>
      </c>
      <c r="K48" s="34">
        <v>0</v>
      </c>
      <c r="L48" s="191">
        <v>0</v>
      </c>
      <c r="M48" s="192">
        <v>0</v>
      </c>
      <c r="N48" s="192">
        <v>0</v>
      </c>
      <c r="O48" s="193">
        <v>0</v>
      </c>
    </row>
    <row r="49" spans="1:15" ht="15">
      <c r="A49" s="23">
        <v>43</v>
      </c>
      <c r="B49" s="24"/>
      <c r="C49" s="25"/>
      <c r="D49" s="26" t="s">
        <v>53</v>
      </c>
      <c r="E49" s="28">
        <f t="shared" si="9"/>
        <v>8612</v>
      </c>
      <c r="F49" s="27">
        <f t="shared" si="3"/>
        <v>-0.13144449605202044</v>
      </c>
      <c r="G49" s="29">
        <f t="shared" si="10"/>
        <v>7480</v>
      </c>
      <c r="H49" s="32">
        <v>1456</v>
      </c>
      <c r="I49" s="33">
        <v>1188</v>
      </c>
      <c r="J49" s="33">
        <v>4469</v>
      </c>
      <c r="K49" s="34">
        <v>8612</v>
      </c>
      <c r="L49" s="191">
        <v>4866</v>
      </c>
      <c r="M49" s="192">
        <v>1262</v>
      </c>
      <c r="N49" s="192">
        <v>1311</v>
      </c>
      <c r="O49" s="193">
        <v>7480</v>
      </c>
    </row>
    <row r="50" spans="1:15" ht="15">
      <c r="A50" s="23">
        <v>44</v>
      </c>
      <c r="B50" s="24"/>
      <c r="C50" s="25"/>
      <c r="D50" s="26" t="s">
        <v>54</v>
      </c>
      <c r="E50" s="28">
        <f t="shared" si="9"/>
        <v>0</v>
      </c>
      <c r="F50" s="27">
        <f t="shared" si="3"/>
        <v>0</v>
      </c>
      <c r="G50" s="29">
        <f t="shared" si="10"/>
        <v>0</v>
      </c>
      <c r="H50" s="32">
        <v>0</v>
      </c>
      <c r="I50" s="33">
        <v>0</v>
      </c>
      <c r="J50" s="33">
        <v>0</v>
      </c>
      <c r="K50" s="34">
        <v>0</v>
      </c>
      <c r="L50" s="191">
        <v>0</v>
      </c>
      <c r="M50" s="192">
        <v>0</v>
      </c>
      <c r="N50" s="192">
        <v>0</v>
      </c>
      <c r="O50" s="193">
        <v>0</v>
      </c>
    </row>
    <row r="51" spans="1:15" ht="24">
      <c r="A51" s="23">
        <v>45</v>
      </c>
      <c r="B51" s="24"/>
      <c r="C51" s="25"/>
      <c r="D51" s="26" t="s">
        <v>55</v>
      </c>
      <c r="E51" s="28">
        <f t="shared" si="9"/>
        <v>0</v>
      </c>
      <c r="F51" s="27">
        <f t="shared" si="3"/>
        <v>0</v>
      </c>
      <c r="G51" s="29">
        <f t="shared" si="10"/>
        <v>0</v>
      </c>
      <c r="H51" s="32">
        <v>0</v>
      </c>
      <c r="I51" s="33">
        <v>0</v>
      </c>
      <c r="J51" s="33">
        <v>0</v>
      </c>
      <c r="K51" s="34">
        <v>0</v>
      </c>
      <c r="L51" s="191">
        <v>0</v>
      </c>
      <c r="M51" s="192">
        <v>0</v>
      </c>
      <c r="N51" s="192">
        <v>0</v>
      </c>
      <c r="O51" s="193">
        <v>0</v>
      </c>
    </row>
    <row r="52" spans="1:15" ht="15">
      <c r="A52" s="17">
        <v>46</v>
      </c>
      <c r="B52" s="18"/>
      <c r="C52" s="295" t="s">
        <v>56</v>
      </c>
      <c r="D52" s="296"/>
      <c r="E52" s="189">
        <f t="shared" si="9"/>
        <v>0</v>
      </c>
      <c r="F52" s="20">
        <f t="shared" si="3"/>
        <v>0</v>
      </c>
      <c r="G52" s="16">
        <f t="shared" si="10"/>
        <v>0</v>
      </c>
      <c r="H52" s="188">
        <f aca="true" t="shared" si="12" ref="H52:O52">SUM(H53:H58)</f>
        <v>0</v>
      </c>
      <c r="I52" s="189">
        <f t="shared" si="12"/>
        <v>0</v>
      </c>
      <c r="J52" s="189">
        <f t="shared" si="12"/>
        <v>0</v>
      </c>
      <c r="K52" s="190">
        <f t="shared" si="12"/>
        <v>0</v>
      </c>
      <c r="L52" s="188">
        <f t="shared" si="12"/>
        <v>0</v>
      </c>
      <c r="M52" s="189">
        <f t="shared" si="12"/>
        <v>0</v>
      </c>
      <c r="N52" s="189">
        <f t="shared" si="12"/>
        <v>0</v>
      </c>
      <c r="O52" s="190">
        <f t="shared" si="12"/>
        <v>0</v>
      </c>
    </row>
    <row r="53" spans="1:15" ht="15">
      <c r="A53" s="23">
        <v>47</v>
      </c>
      <c r="B53" s="24"/>
      <c r="C53" s="25"/>
      <c r="D53" s="26" t="s">
        <v>57</v>
      </c>
      <c r="E53" s="28">
        <f t="shared" si="9"/>
        <v>0</v>
      </c>
      <c r="F53" s="27">
        <f t="shared" si="3"/>
        <v>0</v>
      </c>
      <c r="G53" s="29">
        <f t="shared" si="10"/>
        <v>0</v>
      </c>
      <c r="H53" s="32">
        <v>0</v>
      </c>
      <c r="I53" s="33">
        <v>0</v>
      </c>
      <c r="J53" s="33">
        <v>0</v>
      </c>
      <c r="K53" s="34">
        <v>0</v>
      </c>
      <c r="L53" s="191">
        <v>0</v>
      </c>
      <c r="M53" s="192">
        <v>0</v>
      </c>
      <c r="N53" s="192">
        <v>0</v>
      </c>
      <c r="O53" s="193">
        <v>0</v>
      </c>
    </row>
    <row r="54" spans="1:15" ht="15">
      <c r="A54" s="23">
        <v>48</v>
      </c>
      <c r="B54" s="24"/>
      <c r="C54" s="25"/>
      <c r="D54" s="26" t="s">
        <v>58</v>
      </c>
      <c r="E54" s="28">
        <f t="shared" si="9"/>
        <v>0</v>
      </c>
      <c r="F54" s="27">
        <f t="shared" si="3"/>
        <v>0</v>
      </c>
      <c r="G54" s="29">
        <f t="shared" si="10"/>
        <v>0</v>
      </c>
      <c r="H54" s="32">
        <v>0</v>
      </c>
      <c r="I54" s="33">
        <v>0</v>
      </c>
      <c r="J54" s="33">
        <v>0</v>
      </c>
      <c r="K54" s="34">
        <v>0</v>
      </c>
      <c r="L54" s="191">
        <v>0</v>
      </c>
      <c r="M54" s="192">
        <v>0</v>
      </c>
      <c r="N54" s="192">
        <v>0</v>
      </c>
      <c r="O54" s="193">
        <v>0</v>
      </c>
    </row>
    <row r="55" spans="1:15" ht="15">
      <c r="A55" s="23">
        <v>49</v>
      </c>
      <c r="B55" s="24"/>
      <c r="C55" s="25"/>
      <c r="D55" s="26" t="s">
        <v>59</v>
      </c>
      <c r="E55" s="28">
        <f t="shared" si="9"/>
        <v>0</v>
      </c>
      <c r="F55" s="27">
        <f t="shared" si="3"/>
        <v>0</v>
      </c>
      <c r="G55" s="29">
        <f t="shared" si="10"/>
        <v>0</v>
      </c>
      <c r="H55" s="32">
        <v>0</v>
      </c>
      <c r="I55" s="33">
        <v>0</v>
      </c>
      <c r="J55" s="33">
        <v>0</v>
      </c>
      <c r="K55" s="34">
        <v>0</v>
      </c>
      <c r="L55" s="191">
        <v>0</v>
      </c>
      <c r="M55" s="192">
        <v>0</v>
      </c>
      <c r="N55" s="192">
        <v>0</v>
      </c>
      <c r="O55" s="193">
        <v>0</v>
      </c>
    </row>
    <row r="56" spans="1:15" ht="15">
      <c r="A56" s="23">
        <v>50</v>
      </c>
      <c r="B56" s="24"/>
      <c r="C56" s="25"/>
      <c r="D56" s="26" t="s">
        <v>60</v>
      </c>
      <c r="E56" s="28">
        <f t="shared" si="9"/>
        <v>0</v>
      </c>
      <c r="F56" s="27">
        <f t="shared" si="3"/>
        <v>0</v>
      </c>
      <c r="G56" s="29">
        <f t="shared" si="10"/>
        <v>0</v>
      </c>
      <c r="H56" s="32">
        <v>0</v>
      </c>
      <c r="I56" s="33">
        <v>0</v>
      </c>
      <c r="J56" s="33">
        <v>0</v>
      </c>
      <c r="K56" s="34">
        <v>0</v>
      </c>
      <c r="L56" s="191">
        <v>0</v>
      </c>
      <c r="M56" s="192">
        <v>0</v>
      </c>
      <c r="N56" s="192">
        <v>0</v>
      </c>
      <c r="O56" s="193">
        <v>0</v>
      </c>
    </row>
    <row r="57" spans="1:15" ht="24">
      <c r="A57" s="23">
        <v>51</v>
      </c>
      <c r="B57" s="24"/>
      <c r="C57" s="25"/>
      <c r="D57" s="26" t="s">
        <v>61</v>
      </c>
      <c r="E57" s="28">
        <f t="shared" si="9"/>
        <v>0</v>
      </c>
      <c r="F57" s="27">
        <f t="shared" si="3"/>
        <v>0</v>
      </c>
      <c r="G57" s="29">
        <f t="shared" si="10"/>
        <v>0</v>
      </c>
      <c r="H57" s="32">
        <v>0</v>
      </c>
      <c r="I57" s="33">
        <v>0</v>
      </c>
      <c r="J57" s="33">
        <v>0</v>
      </c>
      <c r="K57" s="34">
        <v>0</v>
      </c>
      <c r="L57" s="191">
        <v>0</v>
      </c>
      <c r="M57" s="192">
        <v>0</v>
      </c>
      <c r="N57" s="192">
        <v>0</v>
      </c>
      <c r="O57" s="193">
        <v>0</v>
      </c>
    </row>
    <row r="58" spans="1:15" ht="15">
      <c r="A58" s="23">
        <v>52</v>
      </c>
      <c r="B58" s="24"/>
      <c r="C58" s="25"/>
      <c r="D58" s="26" t="s">
        <v>62</v>
      </c>
      <c r="E58" s="28">
        <f t="shared" si="9"/>
        <v>0</v>
      </c>
      <c r="F58" s="27">
        <f t="shared" si="3"/>
        <v>0</v>
      </c>
      <c r="G58" s="29">
        <f t="shared" si="10"/>
        <v>0</v>
      </c>
      <c r="H58" s="32">
        <v>0</v>
      </c>
      <c r="I58" s="33">
        <v>0</v>
      </c>
      <c r="J58" s="33">
        <v>0</v>
      </c>
      <c r="K58" s="34">
        <v>0</v>
      </c>
      <c r="L58" s="191">
        <v>0</v>
      </c>
      <c r="M58" s="192">
        <v>0</v>
      </c>
      <c r="N58" s="192">
        <v>0</v>
      </c>
      <c r="O58" s="193">
        <v>0</v>
      </c>
    </row>
    <row r="59" spans="1:15" ht="15">
      <c r="A59" s="17">
        <v>53</v>
      </c>
      <c r="B59" s="18"/>
      <c r="C59" s="295" t="s">
        <v>63</v>
      </c>
      <c r="D59" s="296"/>
      <c r="E59" s="189">
        <f t="shared" si="9"/>
        <v>40407</v>
      </c>
      <c r="F59" s="20">
        <f t="shared" si="3"/>
        <v>-0.9610958497290073</v>
      </c>
      <c r="G59" s="16">
        <f t="shared" si="10"/>
        <v>1572</v>
      </c>
      <c r="H59" s="188">
        <f aca="true" t="shared" si="13" ref="H59:O59">SUM(H60:H61)</f>
        <v>28761</v>
      </c>
      <c r="I59" s="189">
        <f t="shared" si="13"/>
        <v>65589</v>
      </c>
      <c r="J59" s="189">
        <f t="shared" si="13"/>
        <v>45503</v>
      </c>
      <c r="K59" s="190">
        <f t="shared" si="13"/>
        <v>40407</v>
      </c>
      <c r="L59" s="188">
        <f t="shared" si="13"/>
        <v>42791</v>
      </c>
      <c r="M59" s="189">
        <f t="shared" si="13"/>
        <v>50326</v>
      </c>
      <c r="N59" s="189">
        <f t="shared" si="13"/>
        <v>35018</v>
      </c>
      <c r="O59" s="190">
        <f t="shared" si="13"/>
        <v>1572</v>
      </c>
    </row>
    <row r="60" spans="1:15" ht="15">
      <c r="A60" s="23">
        <v>54</v>
      </c>
      <c r="B60" s="24"/>
      <c r="C60" s="25"/>
      <c r="D60" s="26" t="s">
        <v>64</v>
      </c>
      <c r="E60" s="28">
        <f t="shared" si="9"/>
        <v>397</v>
      </c>
      <c r="F60" s="27">
        <f t="shared" si="3"/>
        <v>-0.28211586901763225</v>
      </c>
      <c r="G60" s="29">
        <f t="shared" si="10"/>
        <v>285</v>
      </c>
      <c r="H60" s="32">
        <v>121</v>
      </c>
      <c r="I60" s="33">
        <v>341</v>
      </c>
      <c r="J60" s="33">
        <v>166</v>
      </c>
      <c r="K60" s="34">
        <v>397</v>
      </c>
      <c r="L60" s="46">
        <v>283</v>
      </c>
      <c r="M60" s="47">
        <v>218</v>
      </c>
      <c r="N60" s="47">
        <v>322</v>
      </c>
      <c r="O60" s="31">
        <v>285</v>
      </c>
    </row>
    <row r="61" spans="1:20" ht="15">
      <c r="A61" s="23">
        <v>55</v>
      </c>
      <c r="B61" s="24"/>
      <c r="C61" s="25"/>
      <c r="D61" s="26" t="s">
        <v>65</v>
      </c>
      <c r="E61" s="28">
        <f t="shared" si="9"/>
        <v>40010</v>
      </c>
      <c r="F61" s="27">
        <f t="shared" si="3"/>
        <v>-0.9678330417395651</v>
      </c>
      <c r="G61" s="29">
        <f t="shared" si="10"/>
        <v>1287</v>
      </c>
      <c r="H61" s="32">
        <v>28640</v>
      </c>
      <c r="I61" s="33">
        <v>65248</v>
      </c>
      <c r="J61" s="33">
        <v>45337</v>
      </c>
      <c r="K61" s="34">
        <v>40010</v>
      </c>
      <c r="L61" s="46">
        <v>42508</v>
      </c>
      <c r="M61" s="47">
        <v>50108</v>
      </c>
      <c r="N61" s="290">
        <v>34696</v>
      </c>
      <c r="O61" s="31">
        <v>1287</v>
      </c>
      <c r="Q61" s="203"/>
      <c r="R61" s="203"/>
      <c r="S61" s="203"/>
      <c r="T61" s="203"/>
    </row>
    <row r="62" spans="1:15" ht="15">
      <c r="A62" s="17">
        <v>56</v>
      </c>
      <c r="B62" s="294" t="s">
        <v>66</v>
      </c>
      <c r="C62" s="295"/>
      <c r="D62" s="296"/>
      <c r="E62" s="189">
        <f t="shared" si="9"/>
        <v>526</v>
      </c>
      <c r="F62" s="20">
        <f t="shared" si="3"/>
        <v>-0.039923954372623575</v>
      </c>
      <c r="G62" s="16">
        <f t="shared" si="10"/>
        <v>505</v>
      </c>
      <c r="H62" s="188">
        <f aca="true" t="shared" si="14" ref="H62:O62">SUM(H63:H65)</f>
        <v>0</v>
      </c>
      <c r="I62" s="189">
        <f t="shared" si="14"/>
        <v>0</v>
      </c>
      <c r="J62" s="189">
        <f t="shared" si="14"/>
        <v>0</v>
      </c>
      <c r="K62" s="190">
        <f t="shared" si="14"/>
        <v>526</v>
      </c>
      <c r="L62" s="188">
        <f t="shared" si="14"/>
        <v>0</v>
      </c>
      <c r="M62" s="189">
        <f t="shared" si="14"/>
        <v>0</v>
      </c>
      <c r="N62" s="189">
        <f t="shared" si="14"/>
        <v>0</v>
      </c>
      <c r="O62" s="190">
        <f t="shared" si="14"/>
        <v>505</v>
      </c>
    </row>
    <row r="63" spans="1:15" ht="15">
      <c r="A63" s="23">
        <v>57</v>
      </c>
      <c r="B63" s="24"/>
      <c r="C63" s="25"/>
      <c r="D63" s="26" t="s">
        <v>67</v>
      </c>
      <c r="E63" s="28">
        <f t="shared" si="9"/>
        <v>8</v>
      </c>
      <c r="F63" s="27">
        <f t="shared" si="3"/>
        <v>0.25</v>
      </c>
      <c r="G63" s="29">
        <f t="shared" si="10"/>
        <v>10</v>
      </c>
      <c r="H63" s="32">
        <v>0</v>
      </c>
      <c r="I63" s="33">
        <v>0</v>
      </c>
      <c r="J63" s="33">
        <v>0</v>
      </c>
      <c r="K63" s="34">
        <v>8</v>
      </c>
      <c r="L63" s="191">
        <v>0</v>
      </c>
      <c r="M63" s="192">
        <v>0</v>
      </c>
      <c r="N63" s="192">
        <v>0</v>
      </c>
      <c r="O63" s="193">
        <v>10</v>
      </c>
    </row>
    <row r="64" spans="1:15" ht="24">
      <c r="A64" s="23">
        <v>58</v>
      </c>
      <c r="B64" s="24"/>
      <c r="C64" s="25"/>
      <c r="D64" s="26" t="s">
        <v>68</v>
      </c>
      <c r="E64" s="28">
        <f t="shared" si="9"/>
        <v>518</v>
      </c>
      <c r="F64" s="27">
        <f t="shared" si="3"/>
        <v>-0.0444015444015444</v>
      </c>
      <c r="G64" s="29">
        <f t="shared" si="10"/>
        <v>495</v>
      </c>
      <c r="H64" s="32">
        <v>0</v>
      </c>
      <c r="I64" s="33">
        <v>0</v>
      </c>
      <c r="J64" s="33">
        <v>0</v>
      </c>
      <c r="K64" s="34">
        <v>518</v>
      </c>
      <c r="L64" s="191">
        <v>0</v>
      </c>
      <c r="M64" s="192">
        <v>0</v>
      </c>
      <c r="N64" s="192">
        <v>0</v>
      </c>
      <c r="O64" s="193">
        <v>495</v>
      </c>
    </row>
    <row r="65" spans="1:15" ht="15">
      <c r="A65" s="23">
        <v>59</v>
      </c>
      <c r="B65" s="24"/>
      <c r="C65" s="25"/>
      <c r="D65" s="26" t="s">
        <v>69</v>
      </c>
      <c r="E65" s="28">
        <f t="shared" si="9"/>
        <v>0</v>
      </c>
      <c r="F65" s="27">
        <f t="shared" si="3"/>
        <v>0</v>
      </c>
      <c r="G65" s="29">
        <f t="shared" si="10"/>
        <v>0</v>
      </c>
      <c r="H65" s="32">
        <v>0</v>
      </c>
      <c r="I65" s="33">
        <v>0</v>
      </c>
      <c r="J65" s="33">
        <v>0</v>
      </c>
      <c r="K65" s="34">
        <v>0</v>
      </c>
      <c r="L65" s="191">
        <v>0</v>
      </c>
      <c r="M65" s="192">
        <v>0</v>
      </c>
      <c r="N65" s="192">
        <v>0</v>
      </c>
      <c r="O65" s="193">
        <v>0</v>
      </c>
    </row>
    <row r="66" spans="1:15" ht="15.75" thickBot="1">
      <c r="A66" s="52">
        <v>60</v>
      </c>
      <c r="B66" s="291" t="s">
        <v>70</v>
      </c>
      <c r="C66" s="292"/>
      <c r="D66" s="293"/>
      <c r="E66" s="194">
        <f t="shared" si="9"/>
        <v>108573</v>
      </c>
      <c r="F66" s="54">
        <f t="shared" si="3"/>
        <v>-0.14381107641863078</v>
      </c>
      <c r="G66" s="56">
        <f t="shared" si="10"/>
        <v>92959</v>
      </c>
      <c r="H66" s="53">
        <f aca="true" t="shared" si="15" ref="H66:O66">SUM(H7,H35,H62)</f>
        <v>112306</v>
      </c>
      <c r="I66" s="194">
        <f t="shared" si="15"/>
        <v>144009</v>
      </c>
      <c r="J66" s="194">
        <f t="shared" si="15"/>
        <v>119124</v>
      </c>
      <c r="K66" s="56">
        <f t="shared" si="15"/>
        <v>108573</v>
      </c>
      <c r="L66" s="53">
        <f t="shared" si="15"/>
        <v>118416</v>
      </c>
      <c r="M66" s="194">
        <f t="shared" si="15"/>
        <v>130625</v>
      </c>
      <c r="N66" s="194">
        <f t="shared" si="15"/>
        <v>125546</v>
      </c>
      <c r="O66" s="56">
        <f t="shared" si="15"/>
        <v>92959</v>
      </c>
    </row>
  </sheetData>
  <sheetProtection/>
  <mergeCells count="18">
    <mergeCell ref="A5:A6"/>
    <mergeCell ref="B5:D6"/>
    <mergeCell ref="E5:E6"/>
    <mergeCell ref="F5:F6"/>
    <mergeCell ref="G5:G6"/>
    <mergeCell ref="H5:K5"/>
    <mergeCell ref="L5:O5"/>
    <mergeCell ref="B7:D7"/>
    <mergeCell ref="C8:D8"/>
    <mergeCell ref="C16:D16"/>
    <mergeCell ref="C24:D24"/>
    <mergeCell ref="B66:D66"/>
    <mergeCell ref="B35:D35"/>
    <mergeCell ref="C36:D36"/>
    <mergeCell ref="C43:D43"/>
    <mergeCell ref="C52:D52"/>
    <mergeCell ref="C59:D59"/>
    <mergeCell ref="B62:D62"/>
  </mergeCells>
  <conditionalFormatting sqref="B37:B42">
    <cfRule type="duplicateValues" priority="2" dxfId="66" stopIfTrue="1">
      <formula>AND(COUNTIF($B$37:$B$42,B37)&gt;1,NOT(ISBLANK(B37)))</formula>
    </cfRule>
  </conditionalFormatting>
  <conditionalFormatting sqref="A1:K3 A5:O66 A4:J4 O4">
    <cfRule type="expression" priority="1" dxfId="0">
      <formula>CELL("védett",A1)=0</formula>
    </cfRule>
  </conditionalFormatting>
  <dataValidations count="1">
    <dataValidation type="whole" allowBlank="1" showInputMessage="1" showErrorMessage="1" errorTitle="Negyedévek" error="A beírt adat 1 és 4 közötti lehet!" sqref="B2:B3">
      <formula1>1</formula1>
      <formula2>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showGridLines="0" zoomScalePageLayoutView="0" workbookViewId="0" topLeftCell="A1">
      <selection activeCell="R11" sqref="R11"/>
    </sheetView>
  </sheetViews>
  <sheetFormatPr defaultColWidth="9.140625" defaultRowHeight="15"/>
  <cols>
    <col min="1" max="1" width="7.00390625" style="0" bestFit="1" customWidth="1"/>
    <col min="2" max="2" width="2.7109375" style="0" bestFit="1" customWidth="1"/>
    <col min="3" max="3" width="1.7109375" style="0" customWidth="1"/>
    <col min="4" max="4" width="41.8515625" style="0" customWidth="1"/>
    <col min="5" max="5" width="9.140625" style="0" bestFit="1" customWidth="1"/>
    <col min="6" max="6" width="6.28125" style="0" bestFit="1" customWidth="1"/>
    <col min="7" max="11" width="9.140625" style="0" customWidth="1"/>
  </cols>
  <sheetData>
    <row r="1" spans="1:11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s="4" t="s">
        <v>1</v>
      </c>
      <c r="B2" s="5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2</v>
      </c>
      <c r="B3" s="6">
        <v>4</v>
      </c>
      <c r="C3" s="3"/>
      <c r="D3" s="3"/>
      <c r="E3" s="3"/>
      <c r="F3" s="3"/>
      <c r="G3" s="3"/>
      <c r="H3" s="3"/>
      <c r="I3" s="3"/>
      <c r="J3" s="3"/>
      <c r="K3" s="3"/>
    </row>
    <row r="4" spans="1:15" ht="15.75" thickBot="1">
      <c r="A4" s="3"/>
      <c r="B4" s="3"/>
      <c r="C4" s="3"/>
      <c r="D4" s="3"/>
      <c r="E4" s="3"/>
      <c r="F4" s="3"/>
      <c r="G4" s="3"/>
      <c r="H4" s="3"/>
      <c r="I4" s="3"/>
      <c r="J4" s="3"/>
      <c r="O4" s="8" t="s">
        <v>3</v>
      </c>
    </row>
    <row r="5" spans="1:15" ht="15">
      <c r="A5" s="303" t="s">
        <v>4</v>
      </c>
      <c r="B5" s="305" t="s">
        <v>5</v>
      </c>
      <c r="C5" s="306"/>
      <c r="D5" s="307"/>
      <c r="E5" s="311" t="s">
        <v>212</v>
      </c>
      <c r="F5" s="313" t="s">
        <v>6</v>
      </c>
      <c r="G5" s="315" t="s">
        <v>213</v>
      </c>
      <c r="H5" s="297" t="s">
        <v>214</v>
      </c>
      <c r="I5" s="298"/>
      <c r="J5" s="298"/>
      <c r="K5" s="299"/>
      <c r="L5" s="297" t="s">
        <v>213</v>
      </c>
      <c r="M5" s="298"/>
      <c r="N5" s="298"/>
      <c r="O5" s="299"/>
    </row>
    <row r="6" spans="1:15" ht="15.75" thickBot="1">
      <c r="A6" s="304"/>
      <c r="B6" s="308"/>
      <c r="C6" s="309"/>
      <c r="D6" s="310"/>
      <c r="E6" s="312"/>
      <c r="F6" s="314"/>
      <c r="G6" s="316"/>
      <c r="H6" s="9" t="s">
        <v>7</v>
      </c>
      <c r="I6" s="282" t="s">
        <v>8</v>
      </c>
      <c r="J6" s="282" t="s">
        <v>9</v>
      </c>
      <c r="K6" s="283" t="s">
        <v>10</v>
      </c>
      <c r="L6" s="9" t="s">
        <v>7</v>
      </c>
      <c r="M6" s="282" t="s">
        <v>8</v>
      </c>
      <c r="N6" s="282" t="s">
        <v>9</v>
      </c>
      <c r="O6" s="283" t="s">
        <v>10</v>
      </c>
    </row>
    <row r="7" spans="1:15" ht="15">
      <c r="A7" s="58">
        <v>61</v>
      </c>
      <c r="B7" s="325" t="s">
        <v>71</v>
      </c>
      <c r="C7" s="326"/>
      <c r="D7" s="327"/>
      <c r="E7" s="15">
        <f aca="true" t="shared" si="0" ref="E7:E38">INDEX(H7:K7,B$3)</f>
        <v>39878</v>
      </c>
      <c r="F7" s="14">
        <f>IF(OR(E7=0,G7=0),0,(G7-E7)/ABS(E7))</f>
        <v>0.011008576157279702</v>
      </c>
      <c r="G7" s="16">
        <f aca="true" t="shared" si="1" ref="G7:G38">INDEX(L7:O7,B$3)</f>
        <v>40317</v>
      </c>
      <c r="H7" s="73">
        <f aca="true" t="shared" si="2" ref="H7:O7">SUM(H8,H10:H14,H17)</f>
        <v>-42989</v>
      </c>
      <c r="I7" s="74">
        <f t="shared" si="2"/>
        <v>-111036</v>
      </c>
      <c r="J7" s="74">
        <f t="shared" si="2"/>
        <v>76308</v>
      </c>
      <c r="K7" s="75">
        <f t="shared" si="2"/>
        <v>39878</v>
      </c>
      <c r="L7" s="13">
        <f t="shared" si="2"/>
        <v>79503</v>
      </c>
      <c r="M7" s="15">
        <f t="shared" si="2"/>
        <v>84167</v>
      </c>
      <c r="N7" s="15">
        <f t="shared" si="2"/>
        <v>80857</v>
      </c>
      <c r="O7" s="16">
        <f t="shared" si="2"/>
        <v>40317</v>
      </c>
    </row>
    <row r="8" spans="1:15" ht="15">
      <c r="A8" s="59">
        <v>62</v>
      </c>
      <c r="B8" s="24"/>
      <c r="C8" s="323" t="s">
        <v>72</v>
      </c>
      <c r="D8" s="324"/>
      <c r="E8" s="28">
        <f t="shared" si="0"/>
        <v>3000</v>
      </c>
      <c r="F8" s="27">
        <f>IF(OR(E8=0,G8=0),0,(G8-E8)/ABS(E8))</f>
        <v>0</v>
      </c>
      <c r="G8" s="29">
        <f t="shared" si="1"/>
        <v>3000</v>
      </c>
      <c r="H8" s="32">
        <v>3000</v>
      </c>
      <c r="I8" s="33">
        <v>3000</v>
      </c>
      <c r="J8" s="33">
        <v>3000</v>
      </c>
      <c r="K8" s="34">
        <v>3000</v>
      </c>
      <c r="L8" s="46">
        <v>3000</v>
      </c>
      <c r="M8" s="47">
        <v>3000</v>
      </c>
      <c r="N8" s="47">
        <v>3000</v>
      </c>
      <c r="O8" s="31">
        <v>3000</v>
      </c>
    </row>
    <row r="9" spans="1:15" ht="15">
      <c r="A9" s="59">
        <v>63</v>
      </c>
      <c r="B9" s="24"/>
      <c r="C9" s="323" t="s">
        <v>73</v>
      </c>
      <c r="D9" s="324"/>
      <c r="E9" s="28">
        <f t="shared" si="0"/>
        <v>0</v>
      </c>
      <c r="F9" s="27">
        <f aca="true" t="shared" si="3" ref="F9:F55">IF(OR(E9=0,G9=0),0,(G9-E9)/ABS(E9))</f>
        <v>0</v>
      </c>
      <c r="G9" s="29">
        <f t="shared" si="1"/>
        <v>0</v>
      </c>
      <c r="H9" s="32">
        <v>0</v>
      </c>
      <c r="I9" s="33">
        <v>0</v>
      </c>
      <c r="J9" s="33">
        <v>0</v>
      </c>
      <c r="K9" s="34">
        <v>0</v>
      </c>
      <c r="L9" s="46">
        <v>0</v>
      </c>
      <c r="M9" s="47">
        <v>0</v>
      </c>
      <c r="N9" s="47">
        <v>0</v>
      </c>
      <c r="O9" s="31">
        <v>0</v>
      </c>
    </row>
    <row r="10" spans="1:15" ht="15">
      <c r="A10" s="59">
        <v>64</v>
      </c>
      <c r="B10" s="24"/>
      <c r="C10" s="323" t="s">
        <v>74</v>
      </c>
      <c r="D10" s="324"/>
      <c r="E10" s="28">
        <f t="shared" si="0"/>
        <v>0</v>
      </c>
      <c r="F10" s="27">
        <f t="shared" si="3"/>
        <v>0</v>
      </c>
      <c r="G10" s="29">
        <f t="shared" si="1"/>
        <v>0</v>
      </c>
      <c r="H10" s="32">
        <v>0</v>
      </c>
      <c r="I10" s="33">
        <v>0</v>
      </c>
      <c r="J10" s="33">
        <v>0</v>
      </c>
      <c r="K10" s="34">
        <v>0</v>
      </c>
      <c r="L10" s="46">
        <v>0</v>
      </c>
      <c r="M10" s="47">
        <v>0</v>
      </c>
      <c r="N10" s="47">
        <v>0</v>
      </c>
      <c r="O10" s="31">
        <v>0</v>
      </c>
    </row>
    <row r="11" spans="1:15" ht="15">
      <c r="A11" s="59">
        <v>65</v>
      </c>
      <c r="B11" s="24"/>
      <c r="C11" s="323" t="s">
        <v>75</v>
      </c>
      <c r="D11" s="324"/>
      <c r="E11" s="28">
        <f t="shared" si="0"/>
        <v>0</v>
      </c>
      <c r="F11" s="27">
        <f t="shared" si="3"/>
        <v>0</v>
      </c>
      <c r="G11" s="29">
        <f t="shared" si="1"/>
        <v>0</v>
      </c>
      <c r="H11" s="32">
        <v>0</v>
      </c>
      <c r="I11" s="33">
        <v>0</v>
      </c>
      <c r="J11" s="33">
        <v>0</v>
      </c>
      <c r="K11" s="34">
        <v>0</v>
      </c>
      <c r="L11" s="46">
        <v>0</v>
      </c>
      <c r="M11" s="47">
        <v>0</v>
      </c>
      <c r="N11" s="47">
        <v>0</v>
      </c>
      <c r="O11" s="31">
        <v>0</v>
      </c>
    </row>
    <row r="12" spans="1:15" ht="15">
      <c r="A12" s="59">
        <v>66</v>
      </c>
      <c r="B12" s="24"/>
      <c r="C12" s="323" t="s">
        <v>76</v>
      </c>
      <c r="D12" s="324"/>
      <c r="E12" s="28">
        <f t="shared" si="0"/>
        <v>-79964</v>
      </c>
      <c r="F12" s="27">
        <f t="shared" si="3"/>
        <v>0.028963033365014258</v>
      </c>
      <c r="G12" s="29">
        <f t="shared" si="1"/>
        <v>-77648</v>
      </c>
      <c r="H12" s="32">
        <v>-79964</v>
      </c>
      <c r="I12" s="33">
        <v>-79964</v>
      </c>
      <c r="J12" s="33">
        <v>-79964</v>
      </c>
      <c r="K12" s="34">
        <v>-79964</v>
      </c>
      <c r="L12" s="46">
        <v>-77648</v>
      </c>
      <c r="M12" s="47">
        <v>-77648</v>
      </c>
      <c r="N12" s="47">
        <v>-77648</v>
      </c>
      <c r="O12" s="31">
        <v>-77648</v>
      </c>
    </row>
    <row r="13" spans="1:15" ht="15">
      <c r="A13" s="59">
        <v>67</v>
      </c>
      <c r="B13" s="24"/>
      <c r="C13" s="323" t="s">
        <v>77</v>
      </c>
      <c r="D13" s="324"/>
      <c r="E13" s="28">
        <f t="shared" si="0"/>
        <v>114526</v>
      </c>
      <c r="F13" s="27">
        <f t="shared" si="3"/>
        <v>0</v>
      </c>
      <c r="G13" s="29">
        <f t="shared" si="1"/>
        <v>114526</v>
      </c>
      <c r="H13" s="32">
        <v>114526</v>
      </c>
      <c r="I13" s="33">
        <v>114526</v>
      </c>
      <c r="J13" s="33">
        <v>114525</v>
      </c>
      <c r="K13" s="34">
        <v>114526</v>
      </c>
      <c r="L13" s="46">
        <v>114526</v>
      </c>
      <c r="M13" s="47">
        <v>114526</v>
      </c>
      <c r="N13" s="47">
        <v>114526</v>
      </c>
      <c r="O13" s="31">
        <v>114526</v>
      </c>
    </row>
    <row r="14" spans="1:15" ht="15">
      <c r="A14" s="59">
        <v>68</v>
      </c>
      <c r="B14" s="24"/>
      <c r="C14" s="323" t="s">
        <v>78</v>
      </c>
      <c r="D14" s="324"/>
      <c r="E14" s="28">
        <f t="shared" si="0"/>
        <v>0</v>
      </c>
      <c r="F14" s="27">
        <f t="shared" si="3"/>
        <v>0</v>
      </c>
      <c r="G14" s="29">
        <f t="shared" si="1"/>
        <v>0</v>
      </c>
      <c r="H14" s="32">
        <v>0</v>
      </c>
      <c r="I14" s="33">
        <v>0</v>
      </c>
      <c r="J14" s="33">
        <v>0</v>
      </c>
      <c r="K14" s="34">
        <v>0</v>
      </c>
      <c r="L14" s="46">
        <v>0</v>
      </c>
      <c r="M14" s="47">
        <v>0</v>
      </c>
      <c r="N14" s="47">
        <v>0</v>
      </c>
      <c r="O14" s="31">
        <v>0</v>
      </c>
    </row>
    <row r="15" spans="1:15" ht="15">
      <c r="A15" s="60">
        <v>69</v>
      </c>
      <c r="B15" s="61"/>
      <c r="C15" s="25"/>
      <c r="D15" s="62" t="s">
        <v>79</v>
      </c>
      <c r="E15" s="45">
        <f t="shared" si="0"/>
        <v>0</v>
      </c>
      <c r="F15" s="63">
        <f t="shared" si="3"/>
        <v>0</v>
      </c>
      <c r="G15" s="29">
        <f t="shared" si="1"/>
        <v>0</v>
      </c>
      <c r="H15" s="67">
        <v>0</v>
      </c>
      <c r="I15" s="68">
        <v>0</v>
      </c>
      <c r="J15" s="68">
        <v>0</v>
      </c>
      <c r="K15" s="69">
        <v>0</v>
      </c>
      <c r="L15" s="64">
        <v>0</v>
      </c>
      <c r="M15" s="65">
        <v>0</v>
      </c>
      <c r="N15" s="65">
        <v>0</v>
      </c>
      <c r="O15" s="66">
        <v>0</v>
      </c>
    </row>
    <row r="16" spans="1:15" ht="15">
      <c r="A16" s="60">
        <v>70</v>
      </c>
      <c r="B16" s="61"/>
      <c r="C16" s="25"/>
      <c r="D16" s="62" t="s">
        <v>80</v>
      </c>
      <c r="E16" s="45">
        <f t="shared" si="0"/>
        <v>0</v>
      </c>
      <c r="F16" s="63">
        <f t="shared" si="3"/>
        <v>0</v>
      </c>
      <c r="G16" s="29">
        <f t="shared" si="1"/>
        <v>0</v>
      </c>
      <c r="H16" s="67">
        <v>0</v>
      </c>
      <c r="I16" s="68">
        <v>0</v>
      </c>
      <c r="J16" s="68">
        <v>0</v>
      </c>
      <c r="K16" s="69">
        <v>0</v>
      </c>
      <c r="L16" s="64">
        <v>0</v>
      </c>
      <c r="M16" s="65">
        <v>0</v>
      </c>
      <c r="N16" s="65">
        <v>0</v>
      </c>
      <c r="O16" s="66">
        <v>0</v>
      </c>
    </row>
    <row r="17" spans="1:15" ht="15">
      <c r="A17" s="59">
        <v>71</v>
      </c>
      <c r="B17" s="24"/>
      <c r="C17" s="323" t="s">
        <v>81</v>
      </c>
      <c r="D17" s="324"/>
      <c r="E17" s="28">
        <f t="shared" si="0"/>
        <v>2316</v>
      </c>
      <c r="F17" s="27">
        <f t="shared" si="3"/>
        <v>-0.8104490500863558</v>
      </c>
      <c r="G17" s="29">
        <f t="shared" si="1"/>
        <v>439</v>
      </c>
      <c r="H17" s="32">
        <v>-80551</v>
      </c>
      <c r="I17" s="33">
        <v>-148598</v>
      </c>
      <c r="J17" s="33">
        <v>38747</v>
      </c>
      <c r="K17" s="34">
        <v>2316</v>
      </c>
      <c r="L17" s="279">
        <v>39625</v>
      </c>
      <c r="M17" s="280">
        <v>44289</v>
      </c>
      <c r="N17" s="280">
        <v>40979</v>
      </c>
      <c r="O17" s="281">
        <v>439</v>
      </c>
    </row>
    <row r="18" spans="1:15" ht="15">
      <c r="A18" s="58">
        <v>72</v>
      </c>
      <c r="B18" s="317" t="s">
        <v>82</v>
      </c>
      <c r="C18" s="318"/>
      <c r="D18" s="319"/>
      <c r="E18" s="189">
        <f t="shared" si="0"/>
        <v>0</v>
      </c>
      <c r="F18" s="20">
        <f t="shared" si="3"/>
        <v>0</v>
      </c>
      <c r="G18" s="16">
        <f t="shared" si="1"/>
        <v>0</v>
      </c>
      <c r="H18" s="188">
        <f aca="true" t="shared" si="4" ref="H18:O18">SUM(H19:H21)</f>
        <v>0</v>
      </c>
      <c r="I18" s="189">
        <f t="shared" si="4"/>
        <v>0</v>
      </c>
      <c r="J18" s="189">
        <f t="shared" si="4"/>
        <v>0</v>
      </c>
      <c r="K18" s="190">
        <f t="shared" si="4"/>
        <v>0</v>
      </c>
      <c r="L18" s="38">
        <f t="shared" si="4"/>
        <v>0</v>
      </c>
      <c r="M18" s="39">
        <f t="shared" si="4"/>
        <v>0</v>
      </c>
      <c r="N18" s="39">
        <f t="shared" si="4"/>
        <v>0</v>
      </c>
      <c r="O18" s="40">
        <f t="shared" si="4"/>
        <v>0</v>
      </c>
    </row>
    <row r="19" spans="1:15" ht="15">
      <c r="A19" s="59">
        <v>73</v>
      </c>
      <c r="B19" s="24"/>
      <c r="C19" s="25"/>
      <c r="D19" s="26" t="s">
        <v>83</v>
      </c>
      <c r="E19" s="28">
        <f t="shared" si="0"/>
        <v>0</v>
      </c>
      <c r="F19" s="27">
        <f t="shared" si="3"/>
        <v>0</v>
      </c>
      <c r="G19" s="29">
        <f t="shared" si="1"/>
        <v>0</v>
      </c>
      <c r="H19" s="32">
        <v>0</v>
      </c>
      <c r="I19" s="33">
        <v>0</v>
      </c>
      <c r="J19" s="33">
        <v>0</v>
      </c>
      <c r="K19" s="34">
        <v>0</v>
      </c>
      <c r="L19" s="46">
        <v>0</v>
      </c>
      <c r="M19" s="47">
        <v>0</v>
      </c>
      <c r="N19" s="47">
        <v>0</v>
      </c>
      <c r="O19" s="31">
        <v>0</v>
      </c>
    </row>
    <row r="20" spans="1:15" ht="15">
      <c r="A20" s="59">
        <v>74</v>
      </c>
      <c r="B20" s="24"/>
      <c r="C20" s="25"/>
      <c r="D20" s="26" t="s">
        <v>84</v>
      </c>
      <c r="E20" s="28">
        <f t="shared" si="0"/>
        <v>0</v>
      </c>
      <c r="F20" s="27">
        <f t="shared" si="3"/>
        <v>0</v>
      </c>
      <c r="G20" s="29">
        <f t="shared" si="1"/>
        <v>0</v>
      </c>
      <c r="H20" s="32">
        <v>0</v>
      </c>
      <c r="I20" s="33">
        <v>0</v>
      </c>
      <c r="J20" s="33">
        <v>0</v>
      </c>
      <c r="K20" s="34">
        <v>0</v>
      </c>
      <c r="L20" s="46">
        <v>0</v>
      </c>
      <c r="M20" s="47">
        <v>0</v>
      </c>
      <c r="N20" s="47">
        <v>0</v>
      </c>
      <c r="O20" s="31">
        <v>0</v>
      </c>
    </row>
    <row r="21" spans="1:15" ht="15">
      <c r="A21" s="59">
        <v>75</v>
      </c>
      <c r="B21" s="24"/>
      <c r="C21" s="25"/>
      <c r="D21" s="26" t="s">
        <v>85</v>
      </c>
      <c r="E21" s="28">
        <f t="shared" si="0"/>
        <v>0</v>
      </c>
      <c r="F21" s="27">
        <f t="shared" si="3"/>
        <v>0</v>
      </c>
      <c r="G21" s="29">
        <f t="shared" si="1"/>
        <v>0</v>
      </c>
      <c r="H21" s="32">
        <v>0</v>
      </c>
      <c r="I21" s="33">
        <v>0</v>
      </c>
      <c r="J21" s="33">
        <v>0</v>
      </c>
      <c r="K21" s="34">
        <v>0</v>
      </c>
      <c r="L21" s="46">
        <v>0</v>
      </c>
      <c r="M21" s="47">
        <v>0</v>
      </c>
      <c r="N21" s="47">
        <v>0</v>
      </c>
      <c r="O21" s="31">
        <v>0</v>
      </c>
    </row>
    <row r="22" spans="1:15" ht="15">
      <c r="A22" s="58">
        <v>76</v>
      </c>
      <c r="B22" s="317" t="s">
        <v>86</v>
      </c>
      <c r="C22" s="318"/>
      <c r="D22" s="319"/>
      <c r="E22" s="189">
        <f t="shared" si="0"/>
        <v>38615</v>
      </c>
      <c r="F22" s="20">
        <f t="shared" si="3"/>
        <v>0.3611549915835815</v>
      </c>
      <c r="G22" s="16">
        <f t="shared" si="1"/>
        <v>52561</v>
      </c>
      <c r="H22" s="188">
        <f aca="true" t="shared" si="5" ref="H22:O22">SUM(H23,H28,H38)</f>
        <v>155295</v>
      </c>
      <c r="I22" s="189">
        <f t="shared" si="5"/>
        <v>255056</v>
      </c>
      <c r="J22" s="189">
        <f t="shared" si="5"/>
        <v>42827</v>
      </c>
      <c r="K22" s="190">
        <f t="shared" si="5"/>
        <v>38615</v>
      </c>
      <c r="L22" s="38">
        <f t="shared" si="5"/>
        <v>38913</v>
      </c>
      <c r="M22" s="39">
        <f t="shared" si="5"/>
        <v>46458</v>
      </c>
      <c r="N22" s="39">
        <f t="shared" si="5"/>
        <v>44689</v>
      </c>
      <c r="O22" s="40">
        <f t="shared" si="5"/>
        <v>52561</v>
      </c>
    </row>
    <row r="23" spans="1:15" ht="15">
      <c r="A23" s="58">
        <v>77</v>
      </c>
      <c r="B23" s="18"/>
      <c r="C23" s="295" t="s">
        <v>87</v>
      </c>
      <c r="D23" s="296"/>
      <c r="E23" s="189">
        <f t="shared" si="0"/>
        <v>0</v>
      </c>
      <c r="F23" s="20">
        <f t="shared" si="3"/>
        <v>0</v>
      </c>
      <c r="G23" s="16">
        <f t="shared" si="1"/>
        <v>0</v>
      </c>
      <c r="H23" s="188">
        <f aca="true" t="shared" si="6" ref="H23:O23">SUM(H24:H27)</f>
        <v>0</v>
      </c>
      <c r="I23" s="189">
        <f t="shared" si="6"/>
        <v>0</v>
      </c>
      <c r="J23" s="189">
        <f t="shared" si="6"/>
        <v>0</v>
      </c>
      <c r="K23" s="190">
        <f t="shared" si="6"/>
        <v>0</v>
      </c>
      <c r="L23" s="38">
        <f t="shared" si="6"/>
        <v>0</v>
      </c>
      <c r="M23" s="189">
        <f t="shared" si="6"/>
        <v>0</v>
      </c>
      <c r="N23" s="189">
        <f t="shared" si="6"/>
        <v>0</v>
      </c>
      <c r="O23" s="190">
        <f t="shared" si="6"/>
        <v>0</v>
      </c>
    </row>
    <row r="24" spans="1:15" ht="24">
      <c r="A24" s="59">
        <v>78</v>
      </c>
      <c r="B24" s="24"/>
      <c r="C24" s="25"/>
      <c r="D24" s="26" t="s">
        <v>88</v>
      </c>
      <c r="E24" s="28">
        <f t="shared" si="0"/>
        <v>0</v>
      </c>
      <c r="F24" s="27">
        <f t="shared" si="3"/>
        <v>0</v>
      </c>
      <c r="G24" s="29">
        <f t="shared" si="1"/>
        <v>0</v>
      </c>
      <c r="H24" s="32">
        <v>0</v>
      </c>
      <c r="I24" s="33">
        <v>0</v>
      </c>
      <c r="J24" s="33">
        <v>0</v>
      </c>
      <c r="K24" s="34">
        <v>0</v>
      </c>
      <c r="L24" s="48">
        <v>0</v>
      </c>
      <c r="M24" s="192">
        <v>0</v>
      </c>
      <c r="N24" s="192">
        <v>0</v>
      </c>
      <c r="O24" s="193">
        <v>0</v>
      </c>
    </row>
    <row r="25" spans="1:15" ht="24">
      <c r="A25" s="59">
        <v>79</v>
      </c>
      <c r="B25" s="24"/>
      <c r="C25" s="25"/>
      <c r="D25" s="26" t="s">
        <v>89</v>
      </c>
      <c r="E25" s="28">
        <f t="shared" si="0"/>
        <v>0</v>
      </c>
      <c r="F25" s="27">
        <f t="shared" si="3"/>
        <v>0</v>
      </c>
      <c r="G25" s="29">
        <f t="shared" si="1"/>
        <v>0</v>
      </c>
      <c r="H25" s="32">
        <v>0</v>
      </c>
      <c r="I25" s="33">
        <v>0</v>
      </c>
      <c r="J25" s="33">
        <v>0</v>
      </c>
      <c r="K25" s="34">
        <v>0</v>
      </c>
      <c r="L25" s="48">
        <v>0</v>
      </c>
      <c r="M25" s="192">
        <v>0</v>
      </c>
      <c r="N25" s="192">
        <v>0</v>
      </c>
      <c r="O25" s="193">
        <v>0</v>
      </c>
    </row>
    <row r="26" spans="1:15" ht="24">
      <c r="A26" s="59">
        <v>80</v>
      </c>
      <c r="B26" s="24"/>
      <c r="C26" s="25"/>
      <c r="D26" s="26" t="s">
        <v>90</v>
      </c>
      <c r="E26" s="28">
        <f t="shared" si="0"/>
        <v>0</v>
      </c>
      <c r="F26" s="27">
        <f t="shared" si="3"/>
        <v>0</v>
      </c>
      <c r="G26" s="29">
        <f t="shared" si="1"/>
        <v>0</v>
      </c>
      <c r="H26" s="32">
        <v>0</v>
      </c>
      <c r="I26" s="33">
        <v>0</v>
      </c>
      <c r="J26" s="33">
        <v>0</v>
      </c>
      <c r="K26" s="34">
        <v>0</v>
      </c>
      <c r="L26" s="191">
        <v>0</v>
      </c>
      <c r="M26" s="192">
        <v>0</v>
      </c>
      <c r="N26" s="192">
        <v>0</v>
      </c>
      <c r="O26" s="193">
        <v>0</v>
      </c>
    </row>
    <row r="27" spans="1:15" ht="24">
      <c r="A27" s="59">
        <v>81</v>
      </c>
      <c r="B27" s="24"/>
      <c r="C27" s="25"/>
      <c r="D27" s="26" t="s">
        <v>91</v>
      </c>
      <c r="E27" s="28">
        <f t="shared" si="0"/>
        <v>0</v>
      </c>
      <c r="F27" s="27">
        <f t="shared" si="3"/>
        <v>0</v>
      </c>
      <c r="G27" s="29">
        <f t="shared" si="1"/>
        <v>0</v>
      </c>
      <c r="H27" s="32">
        <v>0</v>
      </c>
      <c r="I27" s="33">
        <v>0</v>
      </c>
      <c r="J27" s="33">
        <v>0</v>
      </c>
      <c r="K27" s="34">
        <v>0</v>
      </c>
      <c r="L27" s="191">
        <v>0</v>
      </c>
      <c r="M27" s="192">
        <v>0</v>
      </c>
      <c r="N27" s="192">
        <v>0</v>
      </c>
      <c r="O27" s="193">
        <v>0</v>
      </c>
    </row>
    <row r="28" spans="1:15" ht="15">
      <c r="A28" s="58">
        <v>82</v>
      </c>
      <c r="B28" s="18"/>
      <c r="C28" s="295" t="s">
        <v>92</v>
      </c>
      <c r="D28" s="296"/>
      <c r="E28" s="189">
        <f t="shared" si="0"/>
        <v>0</v>
      </c>
      <c r="F28" s="20">
        <f t="shared" si="3"/>
        <v>0</v>
      </c>
      <c r="G28" s="16">
        <f t="shared" si="1"/>
        <v>0</v>
      </c>
      <c r="H28" s="188">
        <f aca="true" t="shared" si="7" ref="H28:O28">SUM(H29:H37)</f>
        <v>0</v>
      </c>
      <c r="I28" s="189">
        <f t="shared" si="7"/>
        <v>0</v>
      </c>
      <c r="J28" s="189">
        <f t="shared" si="7"/>
        <v>0</v>
      </c>
      <c r="K28" s="190">
        <f t="shared" si="7"/>
        <v>0</v>
      </c>
      <c r="L28" s="188">
        <f t="shared" si="7"/>
        <v>0</v>
      </c>
      <c r="M28" s="189">
        <f t="shared" si="7"/>
        <v>0</v>
      </c>
      <c r="N28" s="189">
        <f t="shared" si="7"/>
        <v>0</v>
      </c>
      <c r="O28" s="190">
        <f t="shared" si="7"/>
        <v>0</v>
      </c>
    </row>
    <row r="29" spans="1:15" ht="15">
      <c r="A29" s="59">
        <v>83</v>
      </c>
      <c r="B29" s="24"/>
      <c r="C29" s="25"/>
      <c r="D29" s="26" t="s">
        <v>93</v>
      </c>
      <c r="E29" s="28">
        <f t="shared" si="0"/>
        <v>0</v>
      </c>
      <c r="F29" s="27">
        <f t="shared" si="3"/>
        <v>0</v>
      </c>
      <c r="G29" s="29">
        <f t="shared" si="1"/>
        <v>0</v>
      </c>
      <c r="H29" s="32">
        <v>0</v>
      </c>
      <c r="I29" s="33">
        <v>0</v>
      </c>
      <c r="J29" s="33">
        <v>0</v>
      </c>
      <c r="K29" s="34">
        <v>0</v>
      </c>
      <c r="L29" s="191">
        <v>0</v>
      </c>
      <c r="M29" s="192">
        <v>0</v>
      </c>
      <c r="N29" s="192">
        <v>0</v>
      </c>
      <c r="O29" s="193">
        <v>0</v>
      </c>
    </row>
    <row r="30" spans="1:15" ht="15">
      <c r="A30" s="59">
        <v>84</v>
      </c>
      <c r="B30" s="24"/>
      <c r="C30" s="25"/>
      <c r="D30" s="26" t="s">
        <v>94</v>
      </c>
      <c r="E30" s="28">
        <f t="shared" si="0"/>
        <v>0</v>
      </c>
      <c r="F30" s="27">
        <f t="shared" si="3"/>
        <v>0</v>
      </c>
      <c r="G30" s="29">
        <f t="shared" si="1"/>
        <v>0</v>
      </c>
      <c r="H30" s="32">
        <v>0</v>
      </c>
      <c r="I30" s="33">
        <v>0</v>
      </c>
      <c r="J30" s="33">
        <v>0</v>
      </c>
      <c r="K30" s="34">
        <v>0</v>
      </c>
      <c r="L30" s="191">
        <v>0</v>
      </c>
      <c r="M30" s="192">
        <v>0</v>
      </c>
      <c r="N30" s="192">
        <v>0</v>
      </c>
      <c r="O30" s="193">
        <v>0</v>
      </c>
    </row>
    <row r="31" spans="1:15" ht="15">
      <c r="A31" s="59">
        <v>85</v>
      </c>
      <c r="B31" s="24"/>
      <c r="C31" s="25"/>
      <c r="D31" s="26" t="s">
        <v>95</v>
      </c>
      <c r="E31" s="28">
        <f t="shared" si="0"/>
        <v>0</v>
      </c>
      <c r="F31" s="27">
        <f t="shared" si="3"/>
        <v>0</v>
      </c>
      <c r="G31" s="29">
        <f t="shared" si="1"/>
        <v>0</v>
      </c>
      <c r="H31" s="32">
        <v>0</v>
      </c>
      <c r="I31" s="33">
        <v>0</v>
      </c>
      <c r="J31" s="33">
        <v>0</v>
      </c>
      <c r="K31" s="34">
        <v>0</v>
      </c>
      <c r="L31" s="191">
        <v>0</v>
      </c>
      <c r="M31" s="192">
        <v>0</v>
      </c>
      <c r="N31" s="192">
        <v>0</v>
      </c>
      <c r="O31" s="193">
        <v>0</v>
      </c>
    </row>
    <row r="32" spans="1:15" ht="15">
      <c r="A32" s="59">
        <v>86</v>
      </c>
      <c r="B32" s="24"/>
      <c r="C32" s="25"/>
      <c r="D32" s="26" t="s">
        <v>96</v>
      </c>
      <c r="E32" s="28">
        <f t="shared" si="0"/>
        <v>0</v>
      </c>
      <c r="F32" s="27">
        <f t="shared" si="3"/>
        <v>0</v>
      </c>
      <c r="G32" s="29">
        <f t="shared" si="1"/>
        <v>0</v>
      </c>
      <c r="H32" s="32">
        <v>0</v>
      </c>
      <c r="I32" s="33">
        <v>0</v>
      </c>
      <c r="J32" s="33">
        <v>0</v>
      </c>
      <c r="K32" s="34">
        <v>0</v>
      </c>
      <c r="L32" s="191">
        <v>0</v>
      </c>
      <c r="M32" s="192">
        <v>0</v>
      </c>
      <c r="N32" s="192">
        <v>0</v>
      </c>
      <c r="O32" s="193">
        <v>0</v>
      </c>
    </row>
    <row r="33" spans="1:15" ht="15">
      <c r="A33" s="59">
        <v>87</v>
      </c>
      <c r="B33" s="24"/>
      <c r="C33" s="25"/>
      <c r="D33" s="26" t="s">
        <v>97</v>
      </c>
      <c r="E33" s="28">
        <f t="shared" si="0"/>
        <v>0</v>
      </c>
      <c r="F33" s="27">
        <f t="shared" si="3"/>
        <v>0</v>
      </c>
      <c r="G33" s="29">
        <f t="shared" si="1"/>
        <v>0</v>
      </c>
      <c r="H33" s="32">
        <v>0</v>
      </c>
      <c r="I33" s="33">
        <v>0</v>
      </c>
      <c r="J33" s="33">
        <v>0</v>
      </c>
      <c r="K33" s="34">
        <v>0</v>
      </c>
      <c r="L33" s="191">
        <v>0</v>
      </c>
      <c r="M33" s="192">
        <v>0</v>
      </c>
      <c r="N33" s="192">
        <v>0</v>
      </c>
      <c r="O33" s="193">
        <v>0</v>
      </c>
    </row>
    <row r="34" spans="1:15" ht="24">
      <c r="A34" s="59">
        <v>88</v>
      </c>
      <c r="B34" s="24"/>
      <c r="C34" s="25"/>
      <c r="D34" s="26" t="s">
        <v>98</v>
      </c>
      <c r="E34" s="28">
        <f t="shared" si="0"/>
        <v>0</v>
      </c>
      <c r="F34" s="27">
        <f t="shared" si="3"/>
        <v>0</v>
      </c>
      <c r="G34" s="29">
        <f t="shared" si="1"/>
        <v>0</v>
      </c>
      <c r="H34" s="32">
        <v>0</v>
      </c>
      <c r="I34" s="33">
        <v>0</v>
      </c>
      <c r="J34" s="33">
        <v>0</v>
      </c>
      <c r="K34" s="34">
        <v>0</v>
      </c>
      <c r="L34" s="191">
        <v>0</v>
      </c>
      <c r="M34" s="192">
        <v>0</v>
      </c>
      <c r="N34" s="192">
        <v>0</v>
      </c>
      <c r="O34" s="193">
        <v>0</v>
      </c>
    </row>
    <row r="35" spans="1:15" ht="24">
      <c r="A35" s="59">
        <v>89</v>
      </c>
      <c r="B35" s="24"/>
      <c r="C35" s="25"/>
      <c r="D35" s="26" t="s">
        <v>99</v>
      </c>
      <c r="E35" s="28">
        <f t="shared" si="0"/>
        <v>0</v>
      </c>
      <c r="F35" s="27">
        <f t="shared" si="3"/>
        <v>0</v>
      </c>
      <c r="G35" s="29">
        <f t="shared" si="1"/>
        <v>0</v>
      </c>
      <c r="H35" s="32">
        <v>0</v>
      </c>
      <c r="I35" s="33">
        <v>0</v>
      </c>
      <c r="J35" s="33">
        <v>0</v>
      </c>
      <c r="K35" s="34">
        <v>0</v>
      </c>
      <c r="L35" s="191">
        <v>0</v>
      </c>
      <c r="M35" s="192">
        <v>0</v>
      </c>
      <c r="N35" s="192">
        <v>0</v>
      </c>
      <c r="O35" s="193">
        <v>0</v>
      </c>
    </row>
    <row r="36" spans="1:15" ht="24">
      <c r="A36" s="59">
        <v>90</v>
      </c>
      <c r="B36" s="24"/>
      <c r="C36" s="25"/>
      <c r="D36" s="26" t="s">
        <v>100</v>
      </c>
      <c r="E36" s="28">
        <f t="shared" si="0"/>
        <v>0</v>
      </c>
      <c r="F36" s="27">
        <f t="shared" si="3"/>
        <v>0</v>
      </c>
      <c r="G36" s="29">
        <f t="shared" si="1"/>
        <v>0</v>
      </c>
      <c r="H36" s="32">
        <v>0</v>
      </c>
      <c r="I36" s="33">
        <v>0</v>
      </c>
      <c r="J36" s="33">
        <v>0</v>
      </c>
      <c r="K36" s="34">
        <v>0</v>
      </c>
      <c r="L36" s="191">
        <v>0</v>
      </c>
      <c r="M36" s="192">
        <v>0</v>
      </c>
      <c r="N36" s="192">
        <v>0</v>
      </c>
      <c r="O36" s="193">
        <v>0</v>
      </c>
    </row>
    <row r="37" spans="1:15" ht="15">
      <c r="A37" s="59">
        <v>91</v>
      </c>
      <c r="B37" s="24"/>
      <c r="C37" s="25"/>
      <c r="D37" s="26" t="s">
        <v>101</v>
      </c>
      <c r="E37" s="28">
        <f t="shared" si="0"/>
        <v>0</v>
      </c>
      <c r="F37" s="27">
        <f t="shared" si="3"/>
        <v>0</v>
      </c>
      <c r="G37" s="29">
        <f t="shared" si="1"/>
        <v>0</v>
      </c>
      <c r="H37" s="32">
        <v>0</v>
      </c>
      <c r="I37" s="33">
        <v>0</v>
      </c>
      <c r="J37" s="33">
        <v>0</v>
      </c>
      <c r="K37" s="34">
        <v>0</v>
      </c>
      <c r="L37" s="191">
        <v>0</v>
      </c>
      <c r="M37" s="192">
        <v>0</v>
      </c>
      <c r="N37" s="192">
        <v>0</v>
      </c>
      <c r="O37" s="193">
        <v>0</v>
      </c>
    </row>
    <row r="38" spans="1:15" ht="15">
      <c r="A38" s="58">
        <v>92</v>
      </c>
      <c r="B38" s="18"/>
      <c r="C38" s="295" t="s">
        <v>102</v>
      </c>
      <c r="D38" s="296"/>
      <c r="E38" s="189">
        <f t="shared" si="0"/>
        <v>38615</v>
      </c>
      <c r="F38" s="20">
        <f t="shared" si="3"/>
        <v>0.3611549915835815</v>
      </c>
      <c r="G38" s="16">
        <f t="shared" si="1"/>
        <v>52561</v>
      </c>
      <c r="H38" s="188">
        <f aca="true" t="shared" si="8" ref="H38:O38">SUM(H39:H50)</f>
        <v>155295</v>
      </c>
      <c r="I38" s="189">
        <f t="shared" si="8"/>
        <v>255056</v>
      </c>
      <c r="J38" s="189">
        <f t="shared" si="8"/>
        <v>42827</v>
      </c>
      <c r="K38" s="190">
        <f t="shared" si="8"/>
        <v>38615</v>
      </c>
      <c r="L38" s="188">
        <f t="shared" si="8"/>
        <v>38913</v>
      </c>
      <c r="M38" s="189">
        <f t="shared" si="8"/>
        <v>46458</v>
      </c>
      <c r="N38" s="189">
        <f t="shared" si="8"/>
        <v>44689</v>
      </c>
      <c r="O38" s="190">
        <f t="shared" si="8"/>
        <v>52561</v>
      </c>
    </row>
    <row r="39" spans="1:15" ht="15">
      <c r="A39" s="59">
        <v>93</v>
      </c>
      <c r="B39" s="24"/>
      <c r="C39" s="25"/>
      <c r="D39" s="26" t="s">
        <v>103</v>
      </c>
      <c r="E39" s="28">
        <f aca="true" t="shared" si="9" ref="E39:E55">INDEX(H39:K39,B$3)</f>
        <v>0</v>
      </c>
      <c r="F39" s="27">
        <f t="shared" si="3"/>
        <v>0</v>
      </c>
      <c r="G39" s="29">
        <f aca="true" t="shared" si="10" ref="G39:G55">INDEX(L39:O39,B$3)</f>
        <v>0</v>
      </c>
      <c r="H39" s="32">
        <v>115000</v>
      </c>
      <c r="I39" s="33">
        <v>215000</v>
      </c>
      <c r="J39" s="33">
        <v>0</v>
      </c>
      <c r="K39" s="34">
        <v>0</v>
      </c>
      <c r="L39" s="191">
        <v>0</v>
      </c>
      <c r="M39" s="192">
        <v>0</v>
      </c>
      <c r="N39" s="192">
        <v>0</v>
      </c>
      <c r="O39" s="193">
        <v>0</v>
      </c>
    </row>
    <row r="40" spans="1:15" ht="15">
      <c r="A40" s="59">
        <v>94</v>
      </c>
      <c r="B40" s="24"/>
      <c r="C40" s="25"/>
      <c r="D40" s="26" t="s">
        <v>104</v>
      </c>
      <c r="E40" s="28">
        <f t="shared" si="9"/>
        <v>0</v>
      </c>
      <c r="F40" s="27">
        <f t="shared" si="3"/>
        <v>0</v>
      </c>
      <c r="G40" s="29">
        <f t="shared" si="10"/>
        <v>0</v>
      </c>
      <c r="H40" s="32">
        <v>0</v>
      </c>
      <c r="I40" s="33">
        <v>0</v>
      </c>
      <c r="J40" s="33">
        <v>0</v>
      </c>
      <c r="K40" s="34">
        <v>0</v>
      </c>
      <c r="L40" s="191">
        <v>0</v>
      </c>
      <c r="M40" s="192">
        <v>0</v>
      </c>
      <c r="N40" s="192">
        <v>0</v>
      </c>
      <c r="O40" s="193">
        <v>0</v>
      </c>
    </row>
    <row r="41" spans="1:15" ht="15">
      <c r="A41" s="59">
        <v>95</v>
      </c>
      <c r="B41" s="24"/>
      <c r="C41" s="25"/>
      <c r="D41" s="26" t="s">
        <v>105</v>
      </c>
      <c r="E41" s="28">
        <f t="shared" si="9"/>
        <v>0</v>
      </c>
      <c r="F41" s="27">
        <f t="shared" si="3"/>
        <v>0</v>
      </c>
      <c r="G41" s="29">
        <f t="shared" si="10"/>
        <v>0</v>
      </c>
      <c r="H41" s="32">
        <v>0</v>
      </c>
      <c r="I41" s="33">
        <v>0</v>
      </c>
      <c r="J41" s="33">
        <v>0</v>
      </c>
      <c r="K41" s="34">
        <v>0</v>
      </c>
      <c r="L41" s="191">
        <v>0</v>
      </c>
      <c r="M41" s="192">
        <v>0</v>
      </c>
      <c r="N41" s="192">
        <v>0</v>
      </c>
      <c r="O41" s="193">
        <v>0</v>
      </c>
    </row>
    <row r="42" spans="1:15" ht="15">
      <c r="A42" s="59">
        <v>96</v>
      </c>
      <c r="B42" s="24"/>
      <c r="C42" s="25"/>
      <c r="D42" s="26" t="s">
        <v>106</v>
      </c>
      <c r="E42" s="28">
        <f t="shared" si="9"/>
        <v>0</v>
      </c>
      <c r="F42" s="27">
        <f t="shared" si="3"/>
        <v>0</v>
      </c>
      <c r="G42" s="29">
        <f t="shared" si="10"/>
        <v>0</v>
      </c>
      <c r="H42" s="32">
        <v>0</v>
      </c>
      <c r="I42" s="33">
        <v>0</v>
      </c>
      <c r="J42" s="33">
        <v>0</v>
      </c>
      <c r="K42" s="34">
        <v>0</v>
      </c>
      <c r="L42" s="191">
        <v>0</v>
      </c>
      <c r="M42" s="192">
        <v>0</v>
      </c>
      <c r="N42" s="192">
        <v>0</v>
      </c>
      <c r="O42" s="193">
        <v>0</v>
      </c>
    </row>
    <row r="43" spans="1:15" ht="24">
      <c r="A43" s="59">
        <v>97</v>
      </c>
      <c r="B43" s="24"/>
      <c r="C43" s="25"/>
      <c r="D43" s="26" t="s">
        <v>107</v>
      </c>
      <c r="E43" s="28">
        <f t="shared" si="9"/>
        <v>15823</v>
      </c>
      <c r="F43" s="27">
        <f t="shared" si="3"/>
        <v>0.3524616065221513</v>
      </c>
      <c r="G43" s="29">
        <f t="shared" si="10"/>
        <v>21400</v>
      </c>
      <c r="H43" s="32">
        <v>17428</v>
      </c>
      <c r="I43" s="33">
        <v>16549</v>
      </c>
      <c r="J43" s="33">
        <v>18071</v>
      </c>
      <c r="K43" s="34">
        <v>15823</v>
      </c>
      <c r="L43" s="70">
        <v>15612</v>
      </c>
      <c r="M43" s="192">
        <v>21633</v>
      </c>
      <c r="N43" s="192">
        <v>20327</v>
      </c>
      <c r="O43" s="193">
        <v>21400</v>
      </c>
    </row>
    <row r="44" spans="1:15" ht="15">
      <c r="A44" s="59">
        <v>98</v>
      </c>
      <c r="B44" s="24"/>
      <c r="C44" s="25"/>
      <c r="D44" s="26" t="s">
        <v>108</v>
      </c>
      <c r="E44" s="28">
        <f t="shared" si="9"/>
        <v>0</v>
      </c>
      <c r="F44" s="27">
        <f t="shared" si="3"/>
        <v>0</v>
      </c>
      <c r="G44" s="29">
        <f t="shared" si="10"/>
        <v>0</v>
      </c>
      <c r="H44" s="32">
        <v>0</v>
      </c>
      <c r="I44" s="33">
        <v>0</v>
      </c>
      <c r="J44" s="33">
        <v>0</v>
      </c>
      <c r="K44" s="34">
        <v>0</v>
      </c>
      <c r="L44" s="191">
        <v>0</v>
      </c>
      <c r="M44" s="192">
        <v>0</v>
      </c>
      <c r="N44" s="192">
        <v>0</v>
      </c>
      <c r="O44" s="193">
        <v>0</v>
      </c>
    </row>
    <row r="45" spans="1:15" ht="24">
      <c r="A45" s="59">
        <v>99</v>
      </c>
      <c r="B45" s="24"/>
      <c r="C45" s="25"/>
      <c r="D45" s="26" t="s">
        <v>109</v>
      </c>
      <c r="E45" s="28">
        <f t="shared" si="9"/>
        <v>1481</v>
      </c>
      <c r="F45" s="27">
        <f t="shared" si="3"/>
        <v>0</v>
      </c>
      <c r="G45" s="29">
        <f t="shared" si="10"/>
        <v>1481</v>
      </c>
      <c r="H45" s="32">
        <v>1016</v>
      </c>
      <c r="I45" s="33">
        <v>1016</v>
      </c>
      <c r="J45" s="33">
        <v>1881</v>
      </c>
      <c r="K45" s="34">
        <v>1481</v>
      </c>
      <c r="L45" s="191">
        <v>1481</v>
      </c>
      <c r="M45" s="192">
        <v>1481</v>
      </c>
      <c r="N45" s="192">
        <v>1481</v>
      </c>
      <c r="O45" s="193">
        <v>1481</v>
      </c>
    </row>
    <row r="46" spans="1:15" ht="24">
      <c r="A46" s="59">
        <v>100</v>
      </c>
      <c r="B46" s="24"/>
      <c r="C46" s="25"/>
      <c r="D46" s="26" t="s">
        <v>110</v>
      </c>
      <c r="E46" s="28">
        <f t="shared" si="9"/>
        <v>0</v>
      </c>
      <c r="F46" s="27">
        <f t="shared" si="3"/>
        <v>0</v>
      </c>
      <c r="G46" s="29">
        <f t="shared" si="10"/>
        <v>0</v>
      </c>
      <c r="H46" s="32">
        <v>0</v>
      </c>
      <c r="I46" s="33">
        <v>0</v>
      </c>
      <c r="J46" s="33">
        <v>0</v>
      </c>
      <c r="K46" s="34">
        <v>0</v>
      </c>
      <c r="L46" s="191">
        <v>0</v>
      </c>
      <c r="M46" s="192">
        <v>0</v>
      </c>
      <c r="N46" s="192">
        <v>0</v>
      </c>
      <c r="O46" s="193">
        <v>0</v>
      </c>
    </row>
    <row r="47" spans="1:15" ht="24">
      <c r="A47" s="59">
        <v>101</v>
      </c>
      <c r="B47" s="24"/>
      <c r="C47" s="25"/>
      <c r="D47" s="26" t="s">
        <v>111</v>
      </c>
      <c r="E47" s="28">
        <f t="shared" si="9"/>
        <v>0</v>
      </c>
      <c r="F47" s="27">
        <f t="shared" si="3"/>
        <v>0</v>
      </c>
      <c r="G47" s="29">
        <f t="shared" si="10"/>
        <v>0</v>
      </c>
      <c r="H47" s="32">
        <v>0</v>
      </c>
      <c r="I47" s="33">
        <v>0</v>
      </c>
      <c r="J47" s="33">
        <v>0</v>
      </c>
      <c r="K47" s="34">
        <v>0</v>
      </c>
      <c r="L47" s="191">
        <v>0</v>
      </c>
      <c r="M47" s="192">
        <v>0</v>
      </c>
      <c r="N47" s="192">
        <v>0</v>
      </c>
      <c r="O47" s="193">
        <v>0</v>
      </c>
    </row>
    <row r="48" spans="1:15" ht="15">
      <c r="A48" s="59">
        <v>102</v>
      </c>
      <c r="B48" s="24"/>
      <c r="C48" s="25"/>
      <c r="D48" s="26" t="s">
        <v>112</v>
      </c>
      <c r="E48" s="28">
        <f t="shared" si="9"/>
        <v>21311</v>
      </c>
      <c r="F48" s="27">
        <f t="shared" si="3"/>
        <v>0.39270799117826477</v>
      </c>
      <c r="G48" s="29">
        <f t="shared" si="10"/>
        <v>29680</v>
      </c>
      <c r="H48" s="32">
        <v>21851</v>
      </c>
      <c r="I48" s="33">
        <v>22491</v>
      </c>
      <c r="J48" s="33">
        <v>22875</v>
      </c>
      <c r="K48" s="34">
        <v>21311</v>
      </c>
      <c r="L48" s="70">
        <v>21820</v>
      </c>
      <c r="M48" s="192">
        <v>23344</v>
      </c>
      <c r="N48" s="192">
        <v>22881</v>
      </c>
      <c r="O48" s="193">
        <v>29680</v>
      </c>
    </row>
    <row r="49" spans="1:15" ht="15">
      <c r="A49" s="59">
        <v>103</v>
      </c>
      <c r="B49" s="24"/>
      <c r="C49" s="25"/>
      <c r="D49" s="26" t="s">
        <v>113</v>
      </c>
      <c r="E49" s="28">
        <f t="shared" si="9"/>
        <v>0</v>
      </c>
      <c r="F49" s="27">
        <f t="shared" si="3"/>
        <v>0</v>
      </c>
      <c r="G49" s="29">
        <f t="shared" si="10"/>
        <v>0</v>
      </c>
      <c r="H49" s="32">
        <v>0</v>
      </c>
      <c r="I49" s="33">
        <v>0</v>
      </c>
      <c r="J49" s="33">
        <v>0</v>
      </c>
      <c r="K49" s="34">
        <v>0</v>
      </c>
      <c r="L49" s="191">
        <v>0</v>
      </c>
      <c r="M49" s="192">
        <v>0</v>
      </c>
      <c r="N49" s="192">
        <v>0</v>
      </c>
      <c r="O49" s="193">
        <v>0</v>
      </c>
    </row>
    <row r="50" spans="1:15" ht="24">
      <c r="A50" s="59">
        <v>104</v>
      </c>
      <c r="B50" s="24"/>
      <c r="C50" s="25"/>
      <c r="D50" s="26" t="s">
        <v>114</v>
      </c>
      <c r="E50" s="28">
        <f t="shared" si="9"/>
        <v>0</v>
      </c>
      <c r="F50" s="27">
        <f t="shared" si="3"/>
        <v>0</v>
      </c>
      <c r="G50" s="29">
        <f t="shared" si="10"/>
        <v>0</v>
      </c>
      <c r="H50" s="32">
        <v>0</v>
      </c>
      <c r="I50" s="33">
        <v>0</v>
      </c>
      <c r="J50" s="33">
        <v>0</v>
      </c>
      <c r="K50" s="34">
        <v>0</v>
      </c>
      <c r="L50" s="191">
        <v>0</v>
      </c>
      <c r="M50" s="192">
        <v>0</v>
      </c>
      <c r="N50" s="192">
        <v>0</v>
      </c>
      <c r="O50" s="193">
        <v>0</v>
      </c>
    </row>
    <row r="51" spans="1:15" ht="15">
      <c r="A51" s="58">
        <v>105</v>
      </c>
      <c r="B51" s="317" t="s">
        <v>115</v>
      </c>
      <c r="C51" s="318"/>
      <c r="D51" s="319"/>
      <c r="E51" s="189">
        <f t="shared" si="9"/>
        <v>30080</v>
      </c>
      <c r="F51" s="20">
        <f t="shared" si="3"/>
        <v>-0.9973071808510638</v>
      </c>
      <c r="G51" s="16">
        <f t="shared" si="10"/>
        <v>81</v>
      </c>
      <c r="H51" s="188">
        <f aca="true" t="shared" si="11" ref="H51:O51">SUM(H52:H54)</f>
        <v>0</v>
      </c>
      <c r="I51" s="189">
        <f t="shared" si="11"/>
        <v>0</v>
      </c>
      <c r="J51" s="189">
        <f t="shared" si="11"/>
        <v>0</v>
      </c>
      <c r="K51" s="190">
        <f t="shared" si="11"/>
        <v>30080</v>
      </c>
      <c r="L51" s="188">
        <f t="shared" si="11"/>
        <v>0</v>
      </c>
      <c r="M51" s="189">
        <f t="shared" si="11"/>
        <v>0</v>
      </c>
      <c r="N51" s="189">
        <f t="shared" si="11"/>
        <v>0</v>
      </c>
      <c r="O51" s="190">
        <f t="shared" si="11"/>
        <v>81</v>
      </c>
    </row>
    <row r="52" spans="1:15" ht="15">
      <c r="A52" s="59">
        <v>106</v>
      </c>
      <c r="B52" s="24"/>
      <c r="C52" s="25"/>
      <c r="D52" s="26" t="s">
        <v>116</v>
      </c>
      <c r="E52" s="28">
        <f t="shared" si="9"/>
        <v>30000</v>
      </c>
      <c r="F52" s="27">
        <f t="shared" si="3"/>
        <v>0</v>
      </c>
      <c r="G52" s="29">
        <f t="shared" si="10"/>
        <v>0</v>
      </c>
      <c r="H52" s="32">
        <v>0</v>
      </c>
      <c r="I52" s="33">
        <v>0</v>
      </c>
      <c r="J52" s="33">
        <v>0</v>
      </c>
      <c r="K52" s="34">
        <v>30000</v>
      </c>
      <c r="L52" s="64">
        <v>0</v>
      </c>
      <c r="M52" s="47">
        <v>0</v>
      </c>
      <c r="N52" s="47">
        <v>0</v>
      </c>
      <c r="O52" s="31">
        <v>0</v>
      </c>
    </row>
    <row r="53" spans="1:15" ht="24">
      <c r="A53" s="59">
        <v>107</v>
      </c>
      <c r="B53" s="24"/>
      <c r="C53" s="25"/>
      <c r="D53" s="26" t="s">
        <v>117</v>
      </c>
      <c r="E53" s="28">
        <f t="shared" si="9"/>
        <v>80</v>
      </c>
      <c r="F53" s="27">
        <f t="shared" si="3"/>
        <v>0.0125</v>
      </c>
      <c r="G53" s="29">
        <f t="shared" si="10"/>
        <v>81</v>
      </c>
      <c r="H53" s="32">
        <v>0</v>
      </c>
      <c r="I53" s="33">
        <v>0</v>
      </c>
      <c r="J53" s="33">
        <v>0</v>
      </c>
      <c r="K53" s="34">
        <v>80</v>
      </c>
      <c r="L53" s="46">
        <v>0</v>
      </c>
      <c r="M53" s="47">
        <v>0</v>
      </c>
      <c r="N53" s="47">
        <v>0</v>
      </c>
      <c r="O53" s="31">
        <v>81</v>
      </c>
    </row>
    <row r="54" spans="1:15" ht="15">
      <c r="A54" s="59">
        <v>108</v>
      </c>
      <c r="B54" s="24"/>
      <c r="C54" s="25"/>
      <c r="D54" s="26" t="s">
        <v>118</v>
      </c>
      <c r="E54" s="28">
        <f t="shared" si="9"/>
        <v>0</v>
      </c>
      <c r="F54" s="27">
        <f t="shared" si="3"/>
        <v>0</v>
      </c>
      <c r="G54" s="29">
        <f t="shared" si="10"/>
        <v>0</v>
      </c>
      <c r="H54" s="32">
        <v>0</v>
      </c>
      <c r="I54" s="33">
        <v>0</v>
      </c>
      <c r="J54" s="33">
        <v>0</v>
      </c>
      <c r="K54" s="34">
        <v>0</v>
      </c>
      <c r="L54" s="46">
        <v>0</v>
      </c>
      <c r="M54" s="47">
        <v>0</v>
      </c>
      <c r="N54" s="47">
        <v>0</v>
      </c>
      <c r="O54" s="31">
        <v>0</v>
      </c>
    </row>
    <row r="55" spans="1:15" ht="15.75" thickBot="1">
      <c r="A55" s="71">
        <v>109</v>
      </c>
      <c r="B55" s="320" t="s">
        <v>119</v>
      </c>
      <c r="C55" s="321"/>
      <c r="D55" s="322"/>
      <c r="E55" s="194">
        <f t="shared" si="9"/>
        <v>108573</v>
      </c>
      <c r="F55" s="72">
        <f t="shared" si="3"/>
        <v>-0.14381107641863078</v>
      </c>
      <c r="G55" s="56">
        <f t="shared" si="10"/>
        <v>92959</v>
      </c>
      <c r="H55" s="53">
        <f aca="true" t="shared" si="12" ref="H55:O55">SUM(H7,H18,H22,H51)</f>
        <v>112306</v>
      </c>
      <c r="I55" s="194">
        <f t="shared" si="12"/>
        <v>144020</v>
      </c>
      <c r="J55" s="194">
        <f t="shared" si="12"/>
        <v>119135</v>
      </c>
      <c r="K55" s="56">
        <f t="shared" si="12"/>
        <v>108573</v>
      </c>
      <c r="L55" s="53">
        <f t="shared" si="12"/>
        <v>118416</v>
      </c>
      <c r="M55" s="194">
        <f t="shared" si="12"/>
        <v>130625</v>
      </c>
      <c r="N55" s="194">
        <f t="shared" si="12"/>
        <v>125546</v>
      </c>
      <c r="O55" s="56">
        <f t="shared" si="12"/>
        <v>92959</v>
      </c>
    </row>
  </sheetData>
  <sheetProtection/>
  <mergeCells count="23">
    <mergeCell ref="A5:A6"/>
    <mergeCell ref="B5:D6"/>
    <mergeCell ref="E5:E6"/>
    <mergeCell ref="F5:F6"/>
    <mergeCell ref="G5:G6"/>
    <mergeCell ref="H5:K5"/>
    <mergeCell ref="L5:O5"/>
    <mergeCell ref="B7:D7"/>
    <mergeCell ref="C8:D8"/>
    <mergeCell ref="C9:D9"/>
    <mergeCell ref="C10:D10"/>
    <mergeCell ref="C11:D11"/>
    <mergeCell ref="C12:D12"/>
    <mergeCell ref="C13:D13"/>
    <mergeCell ref="C14:D14"/>
    <mergeCell ref="C17:D17"/>
    <mergeCell ref="B18:D18"/>
    <mergeCell ref="B22:D22"/>
    <mergeCell ref="C23:D23"/>
    <mergeCell ref="C28:D28"/>
    <mergeCell ref="C38:D38"/>
    <mergeCell ref="B51:D51"/>
    <mergeCell ref="B55:D55"/>
  </mergeCells>
  <conditionalFormatting sqref="L5:O55 A19:K55 A18:H18 A1:K3 A5:K17 A4:J4 O4">
    <cfRule type="expression" priority="5" dxfId="0">
      <formula>CELL("védett",A1)=0</formula>
    </cfRule>
  </conditionalFormatting>
  <conditionalFormatting sqref="J18">
    <cfRule type="expression" priority="4" dxfId="0">
      <formula>CELL("védett",J18)=0</formula>
    </cfRule>
  </conditionalFormatting>
  <conditionalFormatting sqref="K18">
    <cfRule type="expression" priority="3" dxfId="0">
      <formula>CELL("védett",K18)=0</formula>
    </cfRule>
  </conditionalFormatting>
  <conditionalFormatting sqref="I18">
    <cfRule type="expression" priority="1" dxfId="0">
      <formula>CELL("védett",I18)=0</formula>
    </cfRule>
  </conditionalFormatting>
  <dataValidations count="1">
    <dataValidation type="whole" allowBlank="1" showInputMessage="1" showErrorMessage="1" errorTitle="Negyedév" error="A beírt adat 1 és 4 közötti lehet!" sqref="B2:B3">
      <formula1>1</formula1>
      <formula2>4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5"/>
  <sheetViews>
    <sheetView showGridLines="0" zoomScale="90" zoomScaleNormal="9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O29" sqref="O29"/>
    </sheetView>
  </sheetViews>
  <sheetFormatPr defaultColWidth="9.140625" defaultRowHeight="15"/>
  <cols>
    <col min="1" max="1" width="7.00390625" style="0" bestFit="1" customWidth="1"/>
    <col min="2" max="2" width="3.00390625" style="0" bestFit="1" customWidth="1"/>
    <col min="3" max="3" width="1.7109375" style="0" customWidth="1"/>
    <col min="4" max="4" width="41.8515625" style="0" customWidth="1"/>
    <col min="5" max="5" width="8.7109375" style="0" customWidth="1"/>
    <col min="6" max="6" width="7.28125" style="0" customWidth="1"/>
    <col min="7" max="7" width="8.7109375" style="0" customWidth="1"/>
    <col min="8" max="15" width="8.8515625" style="0" customWidth="1"/>
    <col min="16" max="16" width="8.7109375" style="0" bestFit="1" customWidth="1"/>
    <col min="17" max="19" width="8.8515625" style="0" customWidth="1"/>
  </cols>
  <sheetData>
    <row r="1" spans="1:19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>
      <c r="A2" s="4" t="s">
        <v>1</v>
      </c>
      <c r="B2" s="5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2</v>
      </c>
      <c r="B3" s="6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AE4" s="8" t="s">
        <v>3</v>
      </c>
    </row>
    <row r="5" spans="1:31" ht="15" customHeight="1">
      <c r="A5" s="303" t="s">
        <v>4</v>
      </c>
      <c r="B5" s="305" t="s">
        <v>5</v>
      </c>
      <c r="C5" s="306"/>
      <c r="D5" s="307"/>
      <c r="E5" s="311" t="s">
        <v>212</v>
      </c>
      <c r="F5" s="313" t="s">
        <v>6</v>
      </c>
      <c r="G5" s="315" t="s">
        <v>213</v>
      </c>
      <c r="H5" s="334" t="s">
        <v>214</v>
      </c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  <c r="T5" s="334" t="s">
        <v>213</v>
      </c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6"/>
    </row>
    <row r="6" spans="1:31" ht="15.75" thickBot="1">
      <c r="A6" s="304"/>
      <c r="B6" s="308"/>
      <c r="C6" s="309"/>
      <c r="D6" s="310"/>
      <c r="E6" s="312"/>
      <c r="F6" s="314"/>
      <c r="G6" s="316"/>
      <c r="H6" s="9">
        <v>1</v>
      </c>
      <c r="I6" s="76">
        <v>2</v>
      </c>
      <c r="J6" s="76">
        <v>3</v>
      </c>
      <c r="K6" s="76">
        <v>4</v>
      </c>
      <c r="L6" s="76">
        <v>5</v>
      </c>
      <c r="M6" s="76">
        <v>6</v>
      </c>
      <c r="N6" s="76">
        <v>7</v>
      </c>
      <c r="O6" s="76">
        <v>8</v>
      </c>
      <c r="P6" s="76">
        <v>9</v>
      </c>
      <c r="Q6" s="10">
        <v>10</v>
      </c>
      <c r="R6" s="10">
        <v>11</v>
      </c>
      <c r="S6" s="11">
        <v>12</v>
      </c>
      <c r="T6" s="9">
        <v>1</v>
      </c>
      <c r="U6" s="10">
        <v>2</v>
      </c>
      <c r="V6" s="10">
        <v>3</v>
      </c>
      <c r="W6" s="57">
        <v>4</v>
      </c>
      <c r="X6" s="57">
        <v>5</v>
      </c>
      <c r="Y6" s="57">
        <v>6</v>
      </c>
      <c r="Z6" s="57">
        <v>7</v>
      </c>
      <c r="AA6" s="57">
        <v>8</v>
      </c>
      <c r="AB6" s="57">
        <v>9</v>
      </c>
      <c r="AC6" s="57">
        <v>10</v>
      </c>
      <c r="AD6" s="57">
        <v>11</v>
      </c>
      <c r="AE6" s="11">
        <v>12</v>
      </c>
    </row>
    <row r="7" spans="1:31" ht="15">
      <c r="A7" s="77">
        <v>1</v>
      </c>
      <c r="B7" s="78"/>
      <c r="C7" s="78"/>
      <c r="D7" s="79" t="s">
        <v>120</v>
      </c>
      <c r="E7" s="28">
        <f>_xlfn.SUMIFS(H7:S7,H$6:S$6,"&gt;="&amp;B$2,H$6:S$6,"&lt;="&amp;B$3)</f>
        <v>145832.8</v>
      </c>
      <c r="F7" s="44">
        <f>IF(OR(E7=0,G7=0),0,(G7-E7)/ABS(E7))</f>
        <v>-0.1412768595268005</v>
      </c>
      <c r="G7" s="29">
        <f>_xlfn.SUMIFS(T7:AE7,T$6:AE$6,"&gt;="&amp;B$2,T$6:AE$6,"&lt;="&amp;B$3)</f>
        <v>125230</v>
      </c>
      <c r="H7" s="81">
        <v>6768</v>
      </c>
      <c r="I7" s="82">
        <v>4993</v>
      </c>
      <c r="J7" s="82">
        <v>23911</v>
      </c>
      <c r="K7" s="82">
        <v>9654</v>
      </c>
      <c r="L7" s="82">
        <v>10467</v>
      </c>
      <c r="M7" s="82">
        <v>22417</v>
      </c>
      <c r="N7" s="82">
        <v>10607</v>
      </c>
      <c r="O7" s="82">
        <v>10671</v>
      </c>
      <c r="P7" s="82">
        <v>15700</v>
      </c>
      <c r="Q7" s="82">
        <v>10645</v>
      </c>
      <c r="R7" s="83">
        <v>10049.9</v>
      </c>
      <c r="S7" s="84">
        <v>9949.9</v>
      </c>
      <c r="T7" s="204">
        <v>6871</v>
      </c>
      <c r="U7" s="192">
        <v>5373</v>
      </c>
      <c r="V7" s="192">
        <v>19372</v>
      </c>
      <c r="W7" s="192">
        <v>7547</v>
      </c>
      <c r="X7" s="192">
        <v>8887</v>
      </c>
      <c r="Y7" s="192">
        <v>18372</v>
      </c>
      <c r="Z7" s="192">
        <v>8881</v>
      </c>
      <c r="AA7" s="192">
        <v>8491</v>
      </c>
      <c r="AB7" s="192">
        <v>14159</v>
      </c>
      <c r="AC7" s="192">
        <v>9533</v>
      </c>
      <c r="AD7" s="192">
        <v>8909</v>
      </c>
      <c r="AE7" s="193">
        <v>8835</v>
      </c>
    </row>
    <row r="8" spans="1:31" ht="15">
      <c r="A8" s="85">
        <v>2</v>
      </c>
      <c r="B8" s="86"/>
      <c r="C8" s="86"/>
      <c r="D8" s="87" t="s">
        <v>121</v>
      </c>
      <c r="E8" s="37">
        <f>_xlfn.SUMIFS(H8:S8,H$6:S$6,"&gt;="&amp;B$2,H$6:S$6,"&lt;="&amp;B$3)</f>
        <v>0</v>
      </c>
      <c r="F8" s="27">
        <f aca="true" t="shared" si="0" ref="F8:F53">IF(OR(E8=0,G8=0),0,(G8-E8)/ABS(E8))</f>
        <v>0</v>
      </c>
      <c r="G8" s="29">
        <f>_xlfn.SUMIFS(T8:AE8,T$6:AE$6,"&gt;="&amp;B$2,T$6:AE$6,"&lt;="&amp;B$3)</f>
        <v>0</v>
      </c>
      <c r="H8" s="32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33"/>
      <c r="R8" s="33">
        <v>0</v>
      </c>
      <c r="S8" s="34">
        <v>0</v>
      </c>
      <c r="T8" s="191">
        <v>0</v>
      </c>
      <c r="U8" s="88">
        <v>0</v>
      </c>
      <c r="V8" s="88">
        <v>0</v>
      </c>
      <c r="W8" s="88">
        <v>0</v>
      </c>
      <c r="X8" s="89">
        <v>0</v>
      </c>
      <c r="Y8" s="89">
        <v>0</v>
      </c>
      <c r="Z8" s="89">
        <v>0</v>
      </c>
      <c r="AA8" s="89">
        <v>0</v>
      </c>
      <c r="AB8" s="89">
        <v>0</v>
      </c>
      <c r="AC8" s="89">
        <v>0</v>
      </c>
      <c r="AD8" s="89">
        <v>0</v>
      </c>
      <c r="AE8" s="193">
        <v>0</v>
      </c>
    </row>
    <row r="9" spans="1:31" ht="15">
      <c r="A9" s="91">
        <v>3</v>
      </c>
      <c r="B9" s="92"/>
      <c r="C9" s="330" t="s">
        <v>122</v>
      </c>
      <c r="D9" s="331"/>
      <c r="E9" s="21">
        <f>SUM(E7:E8)</f>
        <v>145832.8</v>
      </c>
      <c r="F9" s="20">
        <f t="shared" si="0"/>
        <v>-0.1412768595268005</v>
      </c>
      <c r="G9" s="22">
        <f>SUM(G7:G8)</f>
        <v>125230</v>
      </c>
      <c r="H9" s="19">
        <f>SUM(H7:H8)</f>
        <v>6768</v>
      </c>
      <c r="I9" s="93">
        <f aca="true" t="shared" si="1" ref="I9:AE9">SUM(I7:I8)</f>
        <v>4993</v>
      </c>
      <c r="J9" s="93">
        <f t="shared" si="1"/>
        <v>23911</v>
      </c>
      <c r="K9" s="95">
        <f t="shared" si="1"/>
        <v>9654</v>
      </c>
      <c r="L9" s="95">
        <f t="shared" si="1"/>
        <v>10467</v>
      </c>
      <c r="M9" s="95">
        <f t="shared" si="1"/>
        <v>22417</v>
      </c>
      <c r="N9" s="95">
        <f t="shared" si="1"/>
        <v>10607</v>
      </c>
      <c r="O9" s="95">
        <f t="shared" si="1"/>
        <v>10671</v>
      </c>
      <c r="P9" s="95">
        <f t="shared" si="1"/>
        <v>15700</v>
      </c>
      <c r="Q9" s="42">
        <f t="shared" si="1"/>
        <v>10645</v>
      </c>
      <c r="R9" s="42">
        <f t="shared" si="1"/>
        <v>10049.9</v>
      </c>
      <c r="S9" s="43">
        <f t="shared" si="1"/>
        <v>9949.9</v>
      </c>
      <c r="T9" s="188">
        <f t="shared" si="1"/>
        <v>6871</v>
      </c>
      <c r="U9" s="93">
        <f t="shared" si="1"/>
        <v>5373</v>
      </c>
      <c r="V9" s="93">
        <f t="shared" si="1"/>
        <v>19372</v>
      </c>
      <c r="W9" s="95">
        <f t="shared" si="1"/>
        <v>7547</v>
      </c>
      <c r="X9" s="95">
        <f t="shared" si="1"/>
        <v>8887</v>
      </c>
      <c r="Y9" s="95">
        <f t="shared" si="1"/>
        <v>18372</v>
      </c>
      <c r="Z9" s="95">
        <f t="shared" si="1"/>
        <v>8881</v>
      </c>
      <c r="AA9" s="95">
        <f t="shared" si="1"/>
        <v>8491</v>
      </c>
      <c r="AB9" s="95">
        <f t="shared" si="1"/>
        <v>14159</v>
      </c>
      <c r="AC9" s="42">
        <f t="shared" si="1"/>
        <v>9533</v>
      </c>
      <c r="AD9" s="42">
        <f t="shared" si="1"/>
        <v>8909</v>
      </c>
      <c r="AE9" s="43">
        <f t="shared" si="1"/>
        <v>8835</v>
      </c>
    </row>
    <row r="10" spans="1:31" ht="15">
      <c r="A10" s="85">
        <v>4</v>
      </c>
      <c r="B10" s="86"/>
      <c r="C10" s="86"/>
      <c r="D10" s="87" t="s">
        <v>123</v>
      </c>
      <c r="E10" s="37">
        <f>_xlfn.SUMIFS(H10:S10,H$6:S$6,"&gt;="&amp;B$2,H$6:S$6,"&lt;="&amp;B$3)</f>
        <v>0</v>
      </c>
      <c r="F10" s="27">
        <f t="shared" si="0"/>
        <v>0</v>
      </c>
      <c r="G10" s="51">
        <f>_xlfn.SUMIFS(T10:AE10,T$6:AE$6,"&gt;="&amp;B$2,T$6:AE$6,"&lt;="&amp;B$3)</f>
        <v>0</v>
      </c>
      <c r="H10" s="32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33">
        <v>0</v>
      </c>
      <c r="R10" s="33">
        <v>0</v>
      </c>
      <c r="S10" s="34">
        <v>0</v>
      </c>
      <c r="T10" s="191">
        <v>0</v>
      </c>
      <c r="U10" s="88">
        <v>0</v>
      </c>
      <c r="V10" s="88">
        <v>0</v>
      </c>
      <c r="W10" s="88">
        <v>0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193">
        <v>0</v>
      </c>
    </row>
    <row r="11" spans="1:31" ht="15">
      <c r="A11" s="85">
        <v>5</v>
      </c>
      <c r="B11" s="86"/>
      <c r="C11" s="86"/>
      <c r="D11" s="87" t="s">
        <v>124</v>
      </c>
      <c r="E11" s="37">
        <f>_xlfn.SUMIFS(H11:S11,H$6:S$6,"&gt;="&amp;B$2,H$6:S$6,"&lt;="&amp;B$3)</f>
        <v>0</v>
      </c>
      <c r="F11" s="27">
        <f t="shared" si="0"/>
        <v>0</v>
      </c>
      <c r="G11" s="193">
        <f>_xlfn.SUMIFS(T11:AE11,T$6:AE$6,"&gt;="&amp;B$2,T$6:AE$6,"&lt;="&amp;B$3)</f>
        <v>0</v>
      </c>
      <c r="H11" s="32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  <c r="Q11" s="33">
        <v>0</v>
      </c>
      <c r="R11" s="33">
        <v>0</v>
      </c>
      <c r="S11" s="34">
        <v>0</v>
      </c>
      <c r="T11" s="191">
        <v>0</v>
      </c>
      <c r="U11" s="88">
        <v>0</v>
      </c>
      <c r="V11" s="88">
        <v>0</v>
      </c>
      <c r="W11" s="88">
        <v>0</v>
      </c>
      <c r="X11" s="89">
        <v>0</v>
      </c>
      <c r="Y11" s="89">
        <v>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193">
        <v>0</v>
      </c>
    </row>
    <row r="12" spans="1:31" ht="15">
      <c r="A12" s="91">
        <v>6</v>
      </c>
      <c r="B12" s="92"/>
      <c r="C12" s="330" t="s">
        <v>125</v>
      </c>
      <c r="D12" s="331"/>
      <c r="E12" s="21">
        <f>SUM(E10:E11)</f>
        <v>0</v>
      </c>
      <c r="F12" s="20">
        <f t="shared" si="0"/>
        <v>0</v>
      </c>
      <c r="G12" s="22">
        <f>SUM(G10:G11)</f>
        <v>0</v>
      </c>
      <c r="H12" s="19">
        <f>SUM(H10:H11)</f>
        <v>0</v>
      </c>
      <c r="I12" s="93">
        <f aca="true" t="shared" si="2" ref="I12:AE12">SUM(I10:I11)</f>
        <v>0</v>
      </c>
      <c r="J12" s="93">
        <f t="shared" si="2"/>
        <v>0</v>
      </c>
      <c r="K12" s="95">
        <f t="shared" si="2"/>
        <v>0</v>
      </c>
      <c r="L12" s="95">
        <f t="shared" si="2"/>
        <v>0</v>
      </c>
      <c r="M12" s="95">
        <f t="shared" si="2"/>
        <v>0</v>
      </c>
      <c r="N12" s="95">
        <f t="shared" si="2"/>
        <v>0</v>
      </c>
      <c r="O12" s="95">
        <f t="shared" si="2"/>
        <v>0</v>
      </c>
      <c r="P12" s="95">
        <f t="shared" si="2"/>
        <v>0</v>
      </c>
      <c r="Q12" s="42">
        <v>0</v>
      </c>
      <c r="R12" s="42">
        <f t="shared" si="2"/>
        <v>0</v>
      </c>
      <c r="S12" s="43">
        <f t="shared" si="2"/>
        <v>0</v>
      </c>
      <c r="T12" s="188">
        <f t="shared" si="2"/>
        <v>0</v>
      </c>
      <c r="U12" s="93">
        <f t="shared" si="2"/>
        <v>0</v>
      </c>
      <c r="V12" s="93">
        <f t="shared" si="2"/>
        <v>0</v>
      </c>
      <c r="W12" s="95">
        <f t="shared" si="2"/>
        <v>0</v>
      </c>
      <c r="X12" s="95">
        <f t="shared" si="2"/>
        <v>0</v>
      </c>
      <c r="Y12" s="95">
        <f t="shared" si="2"/>
        <v>0</v>
      </c>
      <c r="Z12" s="95">
        <f t="shared" si="2"/>
        <v>0</v>
      </c>
      <c r="AA12" s="95">
        <f t="shared" si="2"/>
        <v>0</v>
      </c>
      <c r="AB12" s="95">
        <f t="shared" si="2"/>
        <v>0</v>
      </c>
      <c r="AC12" s="42">
        <f t="shared" si="2"/>
        <v>0</v>
      </c>
      <c r="AD12" s="42">
        <f t="shared" si="2"/>
        <v>0</v>
      </c>
      <c r="AE12" s="43">
        <f t="shared" si="2"/>
        <v>0</v>
      </c>
    </row>
    <row r="13" spans="1:31" ht="15">
      <c r="A13" s="91">
        <v>7</v>
      </c>
      <c r="B13" s="92"/>
      <c r="C13" s="330" t="s">
        <v>126</v>
      </c>
      <c r="D13" s="331"/>
      <c r="E13" s="21">
        <f>_xlfn.SUMIFS(H13:S13,H$6:S$6,"&gt;="&amp;B$2,H$6:S$6,"&lt;="&amp;B$3)</f>
        <v>350139</v>
      </c>
      <c r="F13" s="20">
        <f t="shared" si="0"/>
        <v>0.12573863522772386</v>
      </c>
      <c r="G13" s="22">
        <f>_xlfn.SUMIFS(T13:AE13,T$6:AE$6,"&gt;="&amp;B$2,T$6:AE$6,"&lt;="&amp;B$3)</f>
        <v>394165</v>
      </c>
      <c r="H13" s="96">
        <v>18567</v>
      </c>
      <c r="I13" s="97">
        <v>765</v>
      </c>
      <c r="J13" s="97">
        <v>4057</v>
      </c>
      <c r="K13" s="97">
        <v>603</v>
      </c>
      <c r="L13" s="97">
        <v>2056</v>
      </c>
      <c r="M13" s="97">
        <v>873</v>
      </c>
      <c r="N13" s="97">
        <v>202458</v>
      </c>
      <c r="O13" s="97">
        <v>17480</v>
      </c>
      <c r="P13" s="97">
        <v>48363</v>
      </c>
      <c r="Q13" s="98">
        <v>40538</v>
      </c>
      <c r="R13" s="98">
        <v>779</v>
      </c>
      <c r="S13" s="99">
        <v>13600</v>
      </c>
      <c r="T13" s="188">
        <v>40000</v>
      </c>
      <c r="U13" s="93">
        <v>40000</v>
      </c>
      <c r="V13" s="93">
        <v>50000</v>
      </c>
      <c r="W13" s="95">
        <v>30000</v>
      </c>
      <c r="X13" s="95">
        <v>31000</v>
      </c>
      <c r="Y13" s="95">
        <v>34000</v>
      </c>
      <c r="Z13" s="95">
        <v>25000</v>
      </c>
      <c r="AA13" s="95">
        <v>36500</v>
      </c>
      <c r="AB13" s="95">
        <v>25000</v>
      </c>
      <c r="AC13" s="42">
        <v>31000</v>
      </c>
      <c r="AD13" s="42">
        <v>25000</v>
      </c>
      <c r="AE13" s="43">
        <v>26665</v>
      </c>
    </row>
    <row r="14" spans="1:31" ht="15">
      <c r="A14" s="85">
        <v>8</v>
      </c>
      <c r="B14" s="86"/>
      <c r="C14" s="328" t="s">
        <v>127</v>
      </c>
      <c r="D14" s="329"/>
      <c r="E14" s="37">
        <f>_xlfn.SUMIFS(H14:S14,H$6:S$6,"&gt;="&amp;B$2,H$6:S$6,"&lt;="&amp;B$3)</f>
        <v>0</v>
      </c>
      <c r="F14" s="27">
        <f t="shared" si="0"/>
        <v>0</v>
      </c>
      <c r="G14" s="51">
        <f>_xlfn.SUMIFS(T14:AE14,T$6:AE$6,"&gt;="&amp;B$2,T$6:AE$6,"&lt;="&amp;B$3)</f>
        <v>0</v>
      </c>
      <c r="H14" s="32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33">
        <v>0</v>
      </c>
      <c r="R14" s="33">
        <v>0</v>
      </c>
      <c r="S14" s="34">
        <v>0</v>
      </c>
      <c r="T14" s="191">
        <v>0</v>
      </c>
      <c r="U14" s="192">
        <v>0</v>
      </c>
      <c r="V14" s="192">
        <v>0</v>
      </c>
      <c r="W14" s="192">
        <v>0</v>
      </c>
      <c r="X14" s="192">
        <v>0</v>
      </c>
      <c r="Y14" s="192">
        <v>0</v>
      </c>
      <c r="Z14" s="192">
        <v>0</v>
      </c>
      <c r="AA14" s="192">
        <v>0</v>
      </c>
      <c r="AB14" s="192">
        <v>0</v>
      </c>
      <c r="AC14" s="192">
        <v>0</v>
      </c>
      <c r="AD14" s="192">
        <v>0</v>
      </c>
      <c r="AE14" s="193">
        <v>0</v>
      </c>
    </row>
    <row r="15" spans="1:31" ht="15">
      <c r="A15" s="85">
        <v>9</v>
      </c>
      <c r="B15" s="86"/>
      <c r="C15" s="86"/>
      <c r="D15" s="87" t="s">
        <v>128</v>
      </c>
      <c r="E15" s="37">
        <f>_xlfn.SUMIFS(H15:S15,H$6:S$6,"&gt;="&amp;B$2,H$6:S$6,"&lt;="&amp;B$3)</f>
        <v>6453</v>
      </c>
      <c r="F15" s="27">
        <f t="shared" si="0"/>
        <v>0.16317991631799164</v>
      </c>
      <c r="G15" s="51">
        <f>_xlfn.SUMIFS(T15:AE15,T$6:AE$6,"&gt;="&amp;B$2,T$6:AE$6,"&lt;="&amp;B$3)</f>
        <v>7506</v>
      </c>
      <c r="H15" s="32">
        <v>552</v>
      </c>
      <c r="I15" s="90">
        <v>777</v>
      </c>
      <c r="J15" s="90">
        <v>441</v>
      </c>
      <c r="K15" s="90">
        <v>313</v>
      </c>
      <c r="L15" s="90">
        <v>280</v>
      </c>
      <c r="M15" s="90">
        <v>411</v>
      </c>
      <c r="N15" s="90">
        <v>863</v>
      </c>
      <c r="O15" s="90">
        <v>520</v>
      </c>
      <c r="P15" s="90">
        <v>642</v>
      </c>
      <c r="Q15" s="33">
        <v>694</v>
      </c>
      <c r="R15" s="33">
        <v>510</v>
      </c>
      <c r="S15" s="34">
        <v>450</v>
      </c>
      <c r="T15" s="191">
        <v>642</v>
      </c>
      <c r="U15" s="192">
        <v>904</v>
      </c>
      <c r="V15" s="192">
        <v>513</v>
      </c>
      <c r="W15" s="192">
        <v>364</v>
      </c>
      <c r="X15" s="192">
        <v>326</v>
      </c>
      <c r="Y15" s="192">
        <v>478</v>
      </c>
      <c r="Z15" s="192">
        <v>1004</v>
      </c>
      <c r="AA15" s="192">
        <v>605</v>
      </c>
      <c r="AB15" s="192">
        <v>747</v>
      </c>
      <c r="AC15" s="192">
        <v>807</v>
      </c>
      <c r="AD15" s="192">
        <v>593</v>
      </c>
      <c r="AE15" s="193">
        <v>523</v>
      </c>
    </row>
    <row r="16" spans="1:31" ht="15">
      <c r="A16" s="85">
        <v>10</v>
      </c>
      <c r="B16" s="86"/>
      <c r="C16" s="86"/>
      <c r="D16" s="87" t="s">
        <v>129</v>
      </c>
      <c r="E16" s="37">
        <f>_xlfn.SUMIFS(H16:S16,H$6:S$6,"&gt;="&amp;B$2,H$6:S$6,"&lt;="&amp;B$3)</f>
        <v>156478</v>
      </c>
      <c r="F16" s="27">
        <f t="shared" si="0"/>
        <v>0.059292680121167195</v>
      </c>
      <c r="G16" s="51">
        <f>_xlfn.SUMIFS(T16:AE16,T$6:AE$6,"&gt;="&amp;B$2,T$6:AE$6,"&lt;="&amp;B$3)</f>
        <v>165756</v>
      </c>
      <c r="H16" s="32">
        <v>18034</v>
      </c>
      <c r="I16" s="90">
        <v>12826</v>
      </c>
      <c r="J16" s="90">
        <v>14018</v>
      </c>
      <c r="K16" s="90">
        <v>11663</v>
      </c>
      <c r="L16" s="90">
        <v>10216</v>
      </c>
      <c r="M16" s="90">
        <v>13027</v>
      </c>
      <c r="N16" s="90">
        <v>10807</v>
      </c>
      <c r="O16" s="90">
        <v>12687</v>
      </c>
      <c r="P16" s="90">
        <v>14201</v>
      </c>
      <c r="Q16" s="33">
        <v>12087</v>
      </c>
      <c r="R16" s="33">
        <v>12500</v>
      </c>
      <c r="S16" s="34">
        <v>14412</v>
      </c>
      <c r="T16" s="191">
        <v>12103</v>
      </c>
      <c r="U16" s="192">
        <v>12586</v>
      </c>
      <c r="V16" s="192">
        <v>15849</v>
      </c>
      <c r="W16" s="192">
        <v>12355</v>
      </c>
      <c r="X16" s="192">
        <v>10822</v>
      </c>
      <c r="Y16" s="192">
        <v>13799</v>
      </c>
      <c r="Z16" s="192">
        <v>11948</v>
      </c>
      <c r="AA16" s="192">
        <v>13439</v>
      </c>
      <c r="AB16" s="192">
        <v>15043</v>
      </c>
      <c r="AC16" s="192">
        <v>19304</v>
      </c>
      <c r="AD16" s="192">
        <v>13241</v>
      </c>
      <c r="AE16" s="193">
        <v>15267</v>
      </c>
    </row>
    <row r="17" spans="1:31" ht="15">
      <c r="A17" s="85">
        <v>11</v>
      </c>
      <c r="B17" s="86"/>
      <c r="C17" s="86"/>
      <c r="D17" s="87" t="s">
        <v>130</v>
      </c>
      <c r="E17" s="37">
        <f>_xlfn.SUMIFS(H17:S17,H$6:S$6,"&gt;="&amp;B$2,H$6:S$6,"&lt;="&amp;B$3)</f>
        <v>4838</v>
      </c>
      <c r="F17" s="27">
        <f t="shared" si="0"/>
        <v>-0.05374121537825548</v>
      </c>
      <c r="G17" s="51">
        <f>_xlfn.SUMIFS(T17:AE17,T$6:AE$6,"&gt;="&amp;B$2,T$6:AE$6,"&lt;="&amp;B$3)</f>
        <v>4578</v>
      </c>
      <c r="H17" s="32">
        <v>785</v>
      </c>
      <c r="I17" s="90">
        <v>551</v>
      </c>
      <c r="J17" s="90">
        <v>413</v>
      </c>
      <c r="K17" s="90">
        <v>426</v>
      </c>
      <c r="L17" s="90">
        <v>361</v>
      </c>
      <c r="M17" s="90">
        <v>333</v>
      </c>
      <c r="N17" s="90">
        <v>549</v>
      </c>
      <c r="O17" s="90">
        <v>5</v>
      </c>
      <c r="P17" s="90">
        <v>340</v>
      </c>
      <c r="Q17" s="33">
        <v>325</v>
      </c>
      <c r="R17" s="33">
        <v>410</v>
      </c>
      <c r="S17" s="34">
        <v>340</v>
      </c>
      <c r="T17" s="191">
        <v>743</v>
      </c>
      <c r="U17" s="192">
        <v>521</v>
      </c>
      <c r="V17" s="192">
        <v>391</v>
      </c>
      <c r="W17" s="192">
        <v>403</v>
      </c>
      <c r="X17" s="192">
        <v>342</v>
      </c>
      <c r="Y17" s="192">
        <v>315</v>
      </c>
      <c r="Z17" s="192">
        <v>518</v>
      </c>
      <c r="AA17" s="192">
        <v>5</v>
      </c>
      <c r="AB17" s="192">
        <v>322</v>
      </c>
      <c r="AC17" s="192">
        <v>308</v>
      </c>
      <c r="AD17" s="192">
        <v>388</v>
      </c>
      <c r="AE17" s="193">
        <v>322</v>
      </c>
    </row>
    <row r="18" spans="1:31" ht="15">
      <c r="A18" s="85">
        <v>12</v>
      </c>
      <c r="B18" s="86"/>
      <c r="C18" s="86"/>
      <c r="D18" s="87" t="s">
        <v>131</v>
      </c>
      <c r="E18" s="37">
        <f>_xlfn.SUMIFS(H18:S18,H$6:S$6,"&gt;="&amp;B$2,H$6:S$6,"&lt;="&amp;B$3)</f>
        <v>0</v>
      </c>
      <c r="F18" s="27">
        <f t="shared" si="0"/>
        <v>0</v>
      </c>
      <c r="G18" s="51">
        <f>_xlfn.SUMIFS(T18:AE18,T$6:AE$6,"&gt;="&amp;B$2,T$6:AE$6,"&lt;="&amp;B$3)</f>
        <v>0</v>
      </c>
      <c r="H18" s="32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/>
      <c r="P18" s="90">
        <v>0</v>
      </c>
      <c r="Q18" s="33">
        <v>0</v>
      </c>
      <c r="R18" s="33">
        <v>0</v>
      </c>
      <c r="S18" s="34">
        <v>0</v>
      </c>
      <c r="T18" s="191">
        <v>0</v>
      </c>
      <c r="U18" s="192">
        <v>0</v>
      </c>
      <c r="V18" s="192">
        <v>0</v>
      </c>
      <c r="W18" s="192">
        <v>0</v>
      </c>
      <c r="X18" s="192">
        <v>0</v>
      </c>
      <c r="Y18" s="192">
        <v>0</v>
      </c>
      <c r="Z18" s="192">
        <v>0</v>
      </c>
      <c r="AA18" s="192">
        <v>0</v>
      </c>
      <c r="AB18" s="192">
        <v>0</v>
      </c>
      <c r="AC18" s="192">
        <v>0</v>
      </c>
      <c r="AD18" s="192">
        <v>0</v>
      </c>
      <c r="AE18" s="193">
        <v>0</v>
      </c>
    </row>
    <row r="19" spans="1:31" ht="15">
      <c r="A19" s="85">
        <v>13</v>
      </c>
      <c r="B19" s="86"/>
      <c r="C19" s="86"/>
      <c r="D19" s="87" t="s">
        <v>132</v>
      </c>
      <c r="E19" s="37">
        <f>_xlfn.SUMIFS(H19:S19,H$6:S$6,"&gt;="&amp;B$2,H$6:S$6,"&lt;="&amp;B$3)</f>
        <v>111</v>
      </c>
      <c r="F19" s="27">
        <f t="shared" si="0"/>
        <v>-0.0990990990990991</v>
      </c>
      <c r="G19" s="51">
        <f>_xlfn.SUMIFS(T19:AE19,T$6:AE$6,"&gt;="&amp;B$2,T$6:AE$6,"&lt;="&amp;B$3)</f>
        <v>100</v>
      </c>
      <c r="H19" s="32">
        <v>7</v>
      </c>
      <c r="I19" s="90">
        <v>17</v>
      </c>
      <c r="J19" s="90">
        <v>16</v>
      </c>
      <c r="K19" s="90">
        <v>4</v>
      </c>
      <c r="L19" s="90">
        <v>4</v>
      </c>
      <c r="M19" s="90">
        <v>11</v>
      </c>
      <c r="N19" s="90">
        <v>12</v>
      </c>
      <c r="O19" s="90">
        <v>7</v>
      </c>
      <c r="P19" s="90">
        <v>8</v>
      </c>
      <c r="Q19" s="33">
        <v>12</v>
      </c>
      <c r="R19" s="33">
        <v>7</v>
      </c>
      <c r="S19" s="34">
        <v>6</v>
      </c>
      <c r="T19" s="191">
        <v>6</v>
      </c>
      <c r="U19" s="192">
        <v>15</v>
      </c>
      <c r="V19" s="192">
        <v>14</v>
      </c>
      <c r="W19" s="192">
        <v>4</v>
      </c>
      <c r="X19" s="192">
        <v>5</v>
      </c>
      <c r="Y19" s="192">
        <v>10</v>
      </c>
      <c r="Z19" s="192">
        <v>11</v>
      </c>
      <c r="AA19" s="192">
        <v>6</v>
      </c>
      <c r="AB19" s="192">
        <v>7</v>
      </c>
      <c r="AC19" s="192">
        <v>11</v>
      </c>
      <c r="AD19" s="192">
        <v>6</v>
      </c>
      <c r="AE19" s="193">
        <v>5</v>
      </c>
    </row>
    <row r="20" spans="1:31" ht="15">
      <c r="A20" s="91">
        <v>14</v>
      </c>
      <c r="B20" s="92"/>
      <c r="C20" s="330" t="s">
        <v>133</v>
      </c>
      <c r="D20" s="331"/>
      <c r="E20" s="21">
        <f>SUM(E15:E19)</f>
        <v>167880</v>
      </c>
      <c r="F20" s="20">
        <f t="shared" si="0"/>
        <v>0.059923755063140335</v>
      </c>
      <c r="G20" s="22">
        <f>SUM(G15:G19)</f>
        <v>177940</v>
      </c>
      <c r="H20" s="19">
        <f aca="true" t="shared" si="3" ref="H20:AE20">SUM(H15:H19)</f>
        <v>19378</v>
      </c>
      <c r="I20" s="93">
        <f t="shared" si="3"/>
        <v>14171</v>
      </c>
      <c r="J20" s="93">
        <f t="shared" si="3"/>
        <v>14888</v>
      </c>
      <c r="K20" s="95">
        <f t="shared" si="3"/>
        <v>12406</v>
      </c>
      <c r="L20" s="95">
        <f t="shared" si="3"/>
        <v>10861</v>
      </c>
      <c r="M20" s="95">
        <f t="shared" si="3"/>
        <v>13782</v>
      </c>
      <c r="N20" s="95">
        <f t="shared" si="3"/>
        <v>12231</v>
      </c>
      <c r="O20" s="95">
        <f t="shared" si="3"/>
        <v>13219</v>
      </c>
      <c r="P20" s="95">
        <f t="shared" si="3"/>
        <v>15191</v>
      </c>
      <c r="Q20" s="95">
        <f t="shared" si="3"/>
        <v>13118</v>
      </c>
      <c r="R20" s="42">
        <f t="shared" si="3"/>
        <v>13427</v>
      </c>
      <c r="S20" s="43">
        <f t="shared" si="3"/>
        <v>15208</v>
      </c>
      <c r="T20" s="188">
        <f t="shared" si="3"/>
        <v>13494</v>
      </c>
      <c r="U20" s="93">
        <f t="shared" si="3"/>
        <v>14026</v>
      </c>
      <c r="V20" s="93">
        <f t="shared" si="3"/>
        <v>16767</v>
      </c>
      <c r="W20" s="95">
        <f t="shared" si="3"/>
        <v>13126</v>
      </c>
      <c r="X20" s="95">
        <f t="shared" si="3"/>
        <v>11495</v>
      </c>
      <c r="Y20" s="95">
        <f t="shared" si="3"/>
        <v>14602</v>
      </c>
      <c r="Z20" s="95">
        <f t="shared" si="3"/>
        <v>13481</v>
      </c>
      <c r="AA20" s="95">
        <f t="shared" si="3"/>
        <v>14055</v>
      </c>
      <c r="AB20" s="95">
        <f t="shared" si="3"/>
        <v>16119</v>
      </c>
      <c r="AC20" s="42">
        <f t="shared" si="3"/>
        <v>20430</v>
      </c>
      <c r="AD20" s="42">
        <f t="shared" si="3"/>
        <v>14228</v>
      </c>
      <c r="AE20" s="43">
        <f t="shared" si="3"/>
        <v>16117</v>
      </c>
    </row>
    <row r="21" spans="1:31" ht="15">
      <c r="A21" s="85">
        <v>15</v>
      </c>
      <c r="B21" s="86"/>
      <c r="C21" s="86"/>
      <c r="D21" s="87" t="s">
        <v>134</v>
      </c>
      <c r="E21" s="37">
        <f>_xlfn.SUMIFS(H21:S21,H$6:S$6,"&gt;="&amp;B$2,H$6:S$6,"&lt;="&amp;B$3)</f>
        <v>231662</v>
      </c>
      <c r="F21" s="27">
        <f t="shared" si="0"/>
        <v>0.08347506280702058</v>
      </c>
      <c r="G21" s="51">
        <f>_xlfn.SUMIFS(T21:AE21,T$6:AE$6,"&gt;="&amp;B$2,T$6:AE$6,"&lt;="&amp;B$3)</f>
        <v>251000</v>
      </c>
      <c r="H21" s="32">
        <v>19057</v>
      </c>
      <c r="I21" s="90">
        <v>18680</v>
      </c>
      <c r="J21" s="90">
        <v>19112</v>
      </c>
      <c r="K21" s="90">
        <v>19172</v>
      </c>
      <c r="L21" s="90">
        <v>18992</v>
      </c>
      <c r="M21" s="90">
        <v>18987</v>
      </c>
      <c r="N21" s="90">
        <v>19829</v>
      </c>
      <c r="O21" s="90">
        <v>19643</v>
      </c>
      <c r="P21" s="90">
        <v>19371</v>
      </c>
      <c r="Q21" s="33">
        <v>18474</v>
      </c>
      <c r="R21" s="33">
        <v>18474</v>
      </c>
      <c r="S21" s="34">
        <v>21871</v>
      </c>
      <c r="T21" s="191">
        <v>19343</v>
      </c>
      <c r="U21" s="192">
        <v>19343</v>
      </c>
      <c r="V21" s="192">
        <v>19343</v>
      </c>
      <c r="W21" s="192">
        <v>19343</v>
      </c>
      <c r="X21" s="192">
        <v>19343</v>
      </c>
      <c r="Y21" s="192">
        <v>19343</v>
      </c>
      <c r="Z21" s="192">
        <v>19343</v>
      </c>
      <c r="AA21" s="192">
        <v>19343</v>
      </c>
      <c r="AB21" s="192">
        <v>19343</v>
      </c>
      <c r="AC21" s="192">
        <v>19343</v>
      </c>
      <c r="AD21" s="192">
        <v>19343</v>
      </c>
      <c r="AE21" s="193">
        <v>38227</v>
      </c>
    </row>
    <row r="22" spans="1:31" ht="15">
      <c r="A22" s="85">
        <v>16</v>
      </c>
      <c r="B22" s="86"/>
      <c r="C22" s="86"/>
      <c r="D22" s="87" t="s">
        <v>135</v>
      </c>
      <c r="E22" s="37">
        <f>_xlfn.SUMIFS(H22:S22,H$6:S$6,"&gt;="&amp;B$2,H$6:S$6,"&lt;="&amp;B$3)</f>
        <v>21487</v>
      </c>
      <c r="F22" s="27">
        <f t="shared" si="0"/>
        <v>0.024293759017080096</v>
      </c>
      <c r="G22" s="193">
        <f>_xlfn.SUMIFS(T22:AE22,T$6:AE$6,"&gt;="&amp;B$2,T$6:AE$6,"&lt;="&amp;B$3)</f>
        <v>22009</v>
      </c>
      <c r="H22" s="32">
        <v>1809</v>
      </c>
      <c r="I22" s="90">
        <v>1963</v>
      </c>
      <c r="J22" s="90">
        <v>1807</v>
      </c>
      <c r="K22" s="90">
        <v>1593</v>
      </c>
      <c r="L22" s="90">
        <v>1602</v>
      </c>
      <c r="M22" s="90">
        <v>8159</v>
      </c>
      <c r="N22" s="90">
        <v>770</v>
      </c>
      <c r="O22" s="90">
        <v>660</v>
      </c>
      <c r="P22" s="90">
        <v>1096</v>
      </c>
      <c r="Q22" s="33">
        <v>676</v>
      </c>
      <c r="R22" s="33">
        <v>676</v>
      </c>
      <c r="S22" s="34">
        <v>676</v>
      </c>
      <c r="T22" s="191">
        <v>1700</v>
      </c>
      <c r="U22" s="192">
        <v>1700</v>
      </c>
      <c r="V22" s="192">
        <v>1700</v>
      </c>
      <c r="W22" s="192">
        <v>1700</v>
      </c>
      <c r="X22" s="192">
        <v>1700</v>
      </c>
      <c r="Y22" s="192">
        <v>8900</v>
      </c>
      <c r="Z22" s="192">
        <v>500</v>
      </c>
      <c r="AA22" s="192">
        <v>2100</v>
      </c>
      <c r="AB22" s="192">
        <v>500</v>
      </c>
      <c r="AC22" s="192">
        <v>500</v>
      </c>
      <c r="AD22" s="192">
        <v>500</v>
      </c>
      <c r="AE22" s="193">
        <v>509</v>
      </c>
    </row>
    <row r="23" spans="1:31" ht="15">
      <c r="A23" s="85">
        <v>17</v>
      </c>
      <c r="B23" s="86"/>
      <c r="C23" s="86"/>
      <c r="D23" s="87" t="s">
        <v>136</v>
      </c>
      <c r="E23" s="37">
        <f>_xlfn.SUMIFS(H23:S23,H$6:S$6,"&gt;="&amp;B$2,H$6:S$6,"&lt;="&amp;B$3)</f>
        <v>32161</v>
      </c>
      <c r="F23" s="27">
        <f t="shared" si="0"/>
        <v>0.09051335468424489</v>
      </c>
      <c r="G23" s="193">
        <f>_xlfn.SUMIFS(T23:AE23,T$6:AE$6,"&gt;="&amp;B$2,T$6:AE$6,"&lt;="&amp;B$3)</f>
        <v>35072</v>
      </c>
      <c r="H23" s="32">
        <v>3765</v>
      </c>
      <c r="I23" s="90">
        <v>3686</v>
      </c>
      <c r="J23" s="90">
        <v>1404</v>
      </c>
      <c r="K23" s="90">
        <v>1395</v>
      </c>
      <c r="L23" s="90">
        <v>1387</v>
      </c>
      <c r="M23" s="90">
        <v>1452</v>
      </c>
      <c r="N23" s="90">
        <v>3174</v>
      </c>
      <c r="O23" s="90">
        <v>3134</v>
      </c>
      <c r="P23" s="90">
        <v>3115</v>
      </c>
      <c r="Q23" s="33">
        <v>3012</v>
      </c>
      <c r="R23" s="33">
        <v>3012</v>
      </c>
      <c r="S23" s="34">
        <v>3625</v>
      </c>
      <c r="T23" s="191">
        <v>2603</v>
      </c>
      <c r="U23" s="192">
        <v>2603</v>
      </c>
      <c r="V23" s="192">
        <v>2603</v>
      </c>
      <c r="W23" s="192">
        <v>2603</v>
      </c>
      <c r="X23" s="192">
        <v>2603</v>
      </c>
      <c r="Y23" s="192">
        <v>2603</v>
      </c>
      <c r="Z23" s="192">
        <v>2603</v>
      </c>
      <c r="AA23" s="192">
        <v>2875</v>
      </c>
      <c r="AB23" s="192">
        <v>2603</v>
      </c>
      <c r="AC23" s="192">
        <v>2603</v>
      </c>
      <c r="AD23" s="192">
        <v>2603</v>
      </c>
      <c r="AE23" s="193">
        <v>6167</v>
      </c>
    </row>
    <row r="24" spans="1:31" ht="15">
      <c r="A24" s="91">
        <v>18</v>
      </c>
      <c r="B24" s="92"/>
      <c r="C24" s="330" t="s">
        <v>137</v>
      </c>
      <c r="D24" s="331"/>
      <c r="E24" s="21">
        <f>_xlfn.SUMIFS(H24:S24,H$6:S$6,"&gt;="&amp;B$2,H$6:S$6,"&lt;="&amp;B$3)</f>
        <v>285310</v>
      </c>
      <c r="F24" s="20">
        <f t="shared" si="0"/>
        <v>0.0798114331779468</v>
      </c>
      <c r="G24" s="22">
        <f>_xlfn.SUMIFS(T24:AE24,T$6:AE$6,"&gt;="&amp;B$2,T$6:AE$6,"&lt;="&amp;B$3)</f>
        <v>308081</v>
      </c>
      <c r="H24" s="19">
        <f>SUM(H21:H23)</f>
        <v>24631</v>
      </c>
      <c r="I24" s="93">
        <f aca="true" t="shared" si="4" ref="I24:AE24">SUM(I21:I23)</f>
        <v>24329</v>
      </c>
      <c r="J24" s="93">
        <f t="shared" si="4"/>
        <v>22323</v>
      </c>
      <c r="K24" s="95">
        <f t="shared" si="4"/>
        <v>22160</v>
      </c>
      <c r="L24" s="95">
        <f t="shared" si="4"/>
        <v>21981</v>
      </c>
      <c r="M24" s="95">
        <f t="shared" si="4"/>
        <v>28598</v>
      </c>
      <c r="N24" s="95">
        <f t="shared" si="4"/>
        <v>23773</v>
      </c>
      <c r="O24" s="95">
        <f t="shared" si="4"/>
        <v>23437</v>
      </c>
      <c r="P24" s="95">
        <f t="shared" si="4"/>
        <v>23582</v>
      </c>
      <c r="Q24" s="95">
        <f t="shared" si="4"/>
        <v>22162</v>
      </c>
      <c r="R24" s="42">
        <f t="shared" si="4"/>
        <v>22162</v>
      </c>
      <c r="S24" s="43">
        <f t="shared" si="4"/>
        <v>26172</v>
      </c>
      <c r="T24" s="188">
        <f t="shared" si="4"/>
        <v>23646</v>
      </c>
      <c r="U24" s="93">
        <f t="shared" si="4"/>
        <v>23646</v>
      </c>
      <c r="V24" s="93">
        <f t="shared" si="4"/>
        <v>23646</v>
      </c>
      <c r="W24" s="95">
        <f t="shared" si="4"/>
        <v>23646</v>
      </c>
      <c r="X24" s="95">
        <f t="shared" si="4"/>
        <v>23646</v>
      </c>
      <c r="Y24" s="95">
        <f t="shared" si="4"/>
        <v>30846</v>
      </c>
      <c r="Z24" s="95">
        <f t="shared" si="4"/>
        <v>22446</v>
      </c>
      <c r="AA24" s="95">
        <f t="shared" si="4"/>
        <v>24318</v>
      </c>
      <c r="AB24" s="95">
        <f t="shared" si="4"/>
        <v>22446</v>
      </c>
      <c r="AC24" s="42">
        <f t="shared" si="4"/>
        <v>22446</v>
      </c>
      <c r="AD24" s="42">
        <f t="shared" si="4"/>
        <v>22446</v>
      </c>
      <c r="AE24" s="43">
        <f t="shared" si="4"/>
        <v>44903</v>
      </c>
    </row>
    <row r="25" spans="1:31" ht="15">
      <c r="A25" s="91">
        <v>19</v>
      </c>
      <c r="B25" s="92"/>
      <c r="C25" s="330" t="s">
        <v>138</v>
      </c>
      <c r="D25" s="331"/>
      <c r="E25" s="21">
        <f>_xlfn.SUMIFS(H25:S25,H$6:S$6,"&gt;="&amp;B$2,H$6:S$6,"&lt;="&amp;B$3)</f>
        <v>20373</v>
      </c>
      <c r="F25" s="20">
        <f t="shared" si="0"/>
        <v>0.27619889068865655</v>
      </c>
      <c r="G25" s="190">
        <f>_xlfn.SUMIFS(T25:AE25,T$6:AE$6,"&gt;="&amp;B$2,T$6:AE$6,"&lt;="&amp;B$3)</f>
        <v>26000</v>
      </c>
      <c r="H25" s="96">
        <v>0</v>
      </c>
      <c r="I25" s="97">
        <v>302</v>
      </c>
      <c r="J25" s="97">
        <v>4879</v>
      </c>
      <c r="K25" s="97">
        <v>0</v>
      </c>
      <c r="L25" s="97">
        <v>75</v>
      </c>
      <c r="M25" s="97">
        <v>4078</v>
      </c>
      <c r="N25" s="97">
        <v>0</v>
      </c>
      <c r="O25" s="97">
        <v>0</v>
      </c>
      <c r="P25" s="97">
        <v>4054</v>
      </c>
      <c r="Q25" s="98">
        <v>14</v>
      </c>
      <c r="R25" s="98">
        <v>0</v>
      </c>
      <c r="S25" s="99">
        <v>6971</v>
      </c>
      <c r="T25" s="188">
        <v>0</v>
      </c>
      <c r="U25" s="93">
        <v>0</v>
      </c>
      <c r="V25" s="93">
        <v>5200</v>
      </c>
      <c r="W25" s="93">
        <v>0</v>
      </c>
      <c r="X25" s="94">
        <v>0</v>
      </c>
      <c r="Y25" s="94">
        <v>6300</v>
      </c>
      <c r="Z25" s="94">
        <v>0</v>
      </c>
      <c r="AA25" s="94">
        <v>0</v>
      </c>
      <c r="AB25" s="94">
        <v>7000</v>
      </c>
      <c r="AC25" s="94">
        <v>0</v>
      </c>
      <c r="AD25" s="94">
        <v>0</v>
      </c>
      <c r="AE25" s="190">
        <v>7500</v>
      </c>
    </row>
    <row r="26" spans="1:31" ht="15">
      <c r="A26" s="91">
        <v>20</v>
      </c>
      <c r="B26" s="92"/>
      <c r="C26" s="330" t="s">
        <v>139</v>
      </c>
      <c r="D26" s="331"/>
      <c r="E26" s="21">
        <f>_xlfn.SUMIFS(H26:S26,H$6:S$6,"&gt;="&amp;B$2,H$6:S$6,"&lt;="&amp;B$3)</f>
        <v>18545</v>
      </c>
      <c r="F26" s="20">
        <f t="shared" si="0"/>
        <v>-0.6764626583984902</v>
      </c>
      <c r="G26" s="190">
        <f>_xlfn.SUMIFS(T26:AE26,T$6:AE$6,"&gt;="&amp;B$2,T$6:AE$6,"&lt;="&amp;B$3)</f>
        <v>6000</v>
      </c>
      <c r="H26" s="96">
        <v>13203</v>
      </c>
      <c r="I26" s="97">
        <v>0</v>
      </c>
      <c r="J26" s="97">
        <v>1525</v>
      </c>
      <c r="K26" s="97">
        <v>1</v>
      </c>
      <c r="L26" s="97">
        <v>40</v>
      </c>
      <c r="M26" s="97">
        <v>153</v>
      </c>
      <c r="N26" s="97">
        <v>0</v>
      </c>
      <c r="O26" s="97">
        <v>1</v>
      </c>
      <c r="P26" s="97">
        <v>1756</v>
      </c>
      <c r="Q26" s="98">
        <v>426</v>
      </c>
      <c r="R26" s="98">
        <v>150</v>
      </c>
      <c r="S26" s="99">
        <v>1290</v>
      </c>
      <c r="T26" s="188">
        <v>0</v>
      </c>
      <c r="U26" s="93">
        <v>0</v>
      </c>
      <c r="V26" s="93">
        <v>1500</v>
      </c>
      <c r="W26" s="93">
        <v>0</v>
      </c>
      <c r="X26" s="94">
        <v>0</v>
      </c>
      <c r="Y26" s="94">
        <v>1500</v>
      </c>
      <c r="Z26" s="94">
        <v>0</v>
      </c>
      <c r="AA26" s="94">
        <v>0</v>
      </c>
      <c r="AB26" s="94">
        <v>1500</v>
      </c>
      <c r="AC26" s="94">
        <v>0</v>
      </c>
      <c r="AD26" s="94">
        <v>0</v>
      </c>
      <c r="AE26" s="190">
        <v>1500</v>
      </c>
    </row>
    <row r="27" spans="1:31" ht="15">
      <c r="A27" s="85">
        <v>21</v>
      </c>
      <c r="B27" s="86"/>
      <c r="C27" s="337" t="s">
        <v>140</v>
      </c>
      <c r="D27" s="329"/>
      <c r="E27" s="37">
        <f>_xlfn.SUMIFS(H27:S27,H$6:S$6,"&gt;="&amp;B$2,H$6:S$6,"&lt;="&amp;B$3)</f>
        <v>0</v>
      </c>
      <c r="F27" s="27">
        <f t="shared" si="0"/>
        <v>0</v>
      </c>
      <c r="G27" s="51">
        <f>_xlfn.SUMIFS(T27:AE27,T$6:AE$6,"&gt;="&amp;B$2,T$6:AE$6,"&lt;="&amp;B$3)</f>
        <v>0</v>
      </c>
      <c r="H27" s="32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  <c r="O27" s="90">
        <v>0</v>
      </c>
      <c r="P27" s="90">
        <v>0</v>
      </c>
      <c r="Q27" s="33">
        <v>0</v>
      </c>
      <c r="R27" s="33">
        <v>0</v>
      </c>
      <c r="S27" s="34">
        <v>0</v>
      </c>
      <c r="T27" s="46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  <c r="AE27" s="31">
        <v>0</v>
      </c>
    </row>
    <row r="28" spans="1:31" ht="15.75" thickBot="1">
      <c r="A28" s="100">
        <v>22</v>
      </c>
      <c r="B28" s="332" t="s">
        <v>141</v>
      </c>
      <c r="C28" s="332"/>
      <c r="D28" s="333"/>
      <c r="E28" s="55">
        <f>_xlfn.SUMIFS(H28:S28,H$6:S$6,"&gt;="&amp;B$2,H$6:S$6,"&lt;="&amp;B$3)</f>
        <v>3863.800000000003</v>
      </c>
      <c r="F28" s="72">
        <f t="shared" si="0"/>
        <v>-0.6443915316527773</v>
      </c>
      <c r="G28" s="56">
        <f>_xlfn.SUMIFS(T28:AE28,T$6:AE$6,"&gt;="&amp;B$2,T$6:AE$6,"&lt;="&amp;B$3)</f>
        <v>1374</v>
      </c>
      <c r="H28" s="53">
        <f>H9+H12+H13-H20-H24-H25-H26</f>
        <v>-31877</v>
      </c>
      <c r="I28" s="101">
        <f aca="true" t="shared" si="5" ref="I28:AE28">I9+I12+I13-I20-I24-I25-I26</f>
        <v>-33044</v>
      </c>
      <c r="J28" s="101">
        <f t="shared" si="5"/>
        <v>-15647</v>
      </c>
      <c r="K28" s="102">
        <f t="shared" si="5"/>
        <v>-24310</v>
      </c>
      <c r="L28" s="102">
        <f t="shared" si="5"/>
        <v>-20434</v>
      </c>
      <c r="M28" s="102">
        <f t="shared" si="5"/>
        <v>-23321</v>
      </c>
      <c r="N28" s="102">
        <f t="shared" si="5"/>
        <v>177061</v>
      </c>
      <c r="O28" s="102">
        <f t="shared" si="5"/>
        <v>-8506</v>
      </c>
      <c r="P28" s="102">
        <f t="shared" si="5"/>
        <v>19480</v>
      </c>
      <c r="Q28" s="102">
        <f t="shared" si="5"/>
        <v>15463</v>
      </c>
      <c r="R28" s="103">
        <f t="shared" si="5"/>
        <v>-24910.1</v>
      </c>
      <c r="S28" s="104">
        <f t="shared" si="5"/>
        <v>-26091.1</v>
      </c>
      <c r="T28" s="53">
        <f t="shared" si="5"/>
        <v>9731</v>
      </c>
      <c r="U28" s="101">
        <f t="shared" si="5"/>
        <v>7701</v>
      </c>
      <c r="V28" s="101">
        <f t="shared" si="5"/>
        <v>22259</v>
      </c>
      <c r="W28" s="102">
        <f t="shared" si="5"/>
        <v>775</v>
      </c>
      <c r="X28" s="102">
        <f t="shared" si="5"/>
        <v>4746</v>
      </c>
      <c r="Y28" s="102">
        <f t="shared" si="5"/>
        <v>-876</v>
      </c>
      <c r="Z28" s="102">
        <f t="shared" si="5"/>
        <v>-2046</v>
      </c>
      <c r="AA28" s="102">
        <f t="shared" si="5"/>
        <v>6618</v>
      </c>
      <c r="AB28" s="102">
        <f t="shared" si="5"/>
        <v>-7906</v>
      </c>
      <c r="AC28" s="103">
        <f t="shared" si="5"/>
        <v>-2343</v>
      </c>
      <c r="AD28" s="103">
        <f t="shared" si="5"/>
        <v>-2765</v>
      </c>
      <c r="AE28" s="104">
        <f t="shared" si="5"/>
        <v>-34520</v>
      </c>
    </row>
    <row r="29" spans="1:31" ht="15">
      <c r="A29" s="85">
        <v>23</v>
      </c>
      <c r="B29" s="78"/>
      <c r="C29" s="78"/>
      <c r="D29" s="79" t="s">
        <v>142</v>
      </c>
      <c r="E29" s="28">
        <f>_xlfn.SUMIFS(H29:S29,H$6:S$6,"&gt;="&amp;B$2,H$6:S$6,"&lt;="&amp;B$3)</f>
        <v>0</v>
      </c>
      <c r="F29" s="44">
        <f t="shared" si="0"/>
        <v>0</v>
      </c>
      <c r="G29" s="29">
        <f>_xlfn.SUMIFS(T29:AE29,T$6:AE$6,"&gt;="&amp;B$2,T$6:AE$6,"&lt;="&amp;B$3)</f>
        <v>0</v>
      </c>
      <c r="H29" s="107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08">
        <v>0</v>
      </c>
      <c r="Q29" s="109">
        <v>0</v>
      </c>
      <c r="R29" s="109">
        <v>0</v>
      </c>
      <c r="S29" s="110">
        <v>0</v>
      </c>
      <c r="T29" s="80">
        <v>0</v>
      </c>
      <c r="U29" s="105">
        <v>0</v>
      </c>
      <c r="V29" s="105">
        <v>0</v>
      </c>
      <c r="W29" s="105">
        <v>0</v>
      </c>
      <c r="X29" s="106">
        <v>0</v>
      </c>
      <c r="Y29" s="106">
        <v>0</v>
      </c>
      <c r="Z29" s="106">
        <v>0</v>
      </c>
      <c r="AA29" s="106">
        <v>0</v>
      </c>
      <c r="AB29" s="106">
        <v>0</v>
      </c>
      <c r="AC29" s="106">
        <v>0</v>
      </c>
      <c r="AD29" s="106">
        <v>0</v>
      </c>
      <c r="AE29" s="29">
        <v>0</v>
      </c>
    </row>
    <row r="30" spans="1:31" ht="15">
      <c r="A30" s="85">
        <v>24</v>
      </c>
      <c r="B30" s="86"/>
      <c r="C30" s="86"/>
      <c r="D30" s="87" t="s">
        <v>143</v>
      </c>
      <c r="E30" s="28">
        <f>_xlfn.SUMIFS(H30:S30,H$6:S$6,"&gt;="&amp;B$2,H$6:S$6,"&lt;="&amp;B$3)</f>
        <v>0</v>
      </c>
      <c r="F30" s="27">
        <f t="shared" si="0"/>
        <v>0</v>
      </c>
      <c r="G30" s="51">
        <f>_xlfn.SUMIFS(T30:AE30,T$6:AE$6,"&gt;="&amp;B$2,T$6:AE$6,"&lt;="&amp;B$3)</f>
        <v>0</v>
      </c>
      <c r="H30" s="32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  <c r="O30" s="90">
        <v>0</v>
      </c>
      <c r="P30" s="90">
        <v>0</v>
      </c>
      <c r="Q30" s="33">
        <v>0</v>
      </c>
      <c r="R30" s="33">
        <v>0</v>
      </c>
      <c r="S30" s="34">
        <v>0</v>
      </c>
      <c r="T30" s="191">
        <v>0</v>
      </c>
      <c r="U30" s="88">
        <v>0</v>
      </c>
      <c r="V30" s="88">
        <v>0</v>
      </c>
      <c r="W30" s="88">
        <v>0</v>
      </c>
      <c r="X30" s="89">
        <v>0</v>
      </c>
      <c r="Y30" s="89">
        <v>0</v>
      </c>
      <c r="Z30" s="89">
        <v>0</v>
      </c>
      <c r="AA30" s="89">
        <v>0</v>
      </c>
      <c r="AB30" s="89">
        <v>0</v>
      </c>
      <c r="AC30" s="89">
        <v>0</v>
      </c>
      <c r="AD30" s="89">
        <v>0</v>
      </c>
      <c r="AE30" s="193">
        <v>0</v>
      </c>
    </row>
    <row r="31" spans="1:31" ht="24">
      <c r="A31" s="85">
        <v>25</v>
      </c>
      <c r="B31" s="86"/>
      <c r="C31" s="86"/>
      <c r="D31" s="87" t="s">
        <v>144</v>
      </c>
      <c r="E31" s="28">
        <f>_xlfn.SUMIFS(H31:S31,H$6:S$6,"&gt;="&amp;B$2,H$6:S$6,"&lt;="&amp;B$3)</f>
        <v>0</v>
      </c>
      <c r="F31" s="27">
        <f t="shared" si="0"/>
        <v>0</v>
      </c>
      <c r="G31" s="51">
        <f>_xlfn.SUMIFS(T31:AE31,T$6:AE$6,"&gt;="&amp;B$2,T$6:AE$6,"&lt;="&amp;B$3)</f>
        <v>0</v>
      </c>
      <c r="H31" s="32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  <c r="O31" s="90">
        <v>0</v>
      </c>
      <c r="P31" s="90">
        <v>0</v>
      </c>
      <c r="Q31" s="33">
        <v>0</v>
      </c>
      <c r="R31" s="33">
        <v>0</v>
      </c>
      <c r="S31" s="34">
        <v>0</v>
      </c>
      <c r="T31" s="191">
        <v>0</v>
      </c>
      <c r="U31" s="88">
        <v>0</v>
      </c>
      <c r="V31" s="88">
        <v>0</v>
      </c>
      <c r="W31" s="88">
        <v>0</v>
      </c>
      <c r="X31" s="89">
        <v>0</v>
      </c>
      <c r="Y31" s="89">
        <v>0</v>
      </c>
      <c r="Z31" s="89">
        <v>0</v>
      </c>
      <c r="AA31" s="89">
        <v>0</v>
      </c>
      <c r="AB31" s="89">
        <v>0</v>
      </c>
      <c r="AC31" s="89">
        <v>0</v>
      </c>
      <c r="AD31" s="89">
        <v>0</v>
      </c>
      <c r="AE31" s="193">
        <v>0</v>
      </c>
    </row>
    <row r="32" spans="1:31" ht="15">
      <c r="A32" s="85">
        <v>26</v>
      </c>
      <c r="B32" s="86"/>
      <c r="C32" s="86"/>
      <c r="D32" s="87" t="s">
        <v>143</v>
      </c>
      <c r="E32" s="28">
        <f>_xlfn.SUMIFS(H32:S32,H$6:S$6,"&gt;="&amp;B$2,H$6:S$6,"&lt;="&amp;B$3)</f>
        <v>0</v>
      </c>
      <c r="F32" s="27">
        <f t="shared" si="0"/>
        <v>0</v>
      </c>
      <c r="G32" s="51">
        <f>_xlfn.SUMIFS(T32:AE32,T$6:AE$6,"&gt;="&amp;B$2,T$6:AE$6,"&lt;="&amp;B$3)</f>
        <v>0</v>
      </c>
      <c r="H32" s="32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90">
        <v>0</v>
      </c>
      <c r="O32" s="90">
        <v>0</v>
      </c>
      <c r="P32" s="90">
        <v>0</v>
      </c>
      <c r="Q32" s="33">
        <v>0</v>
      </c>
      <c r="R32" s="33">
        <v>0</v>
      </c>
      <c r="S32" s="34">
        <v>0</v>
      </c>
      <c r="T32" s="191">
        <v>0</v>
      </c>
      <c r="U32" s="88">
        <v>0</v>
      </c>
      <c r="V32" s="88">
        <v>0</v>
      </c>
      <c r="W32" s="88">
        <v>0</v>
      </c>
      <c r="X32" s="89">
        <v>0</v>
      </c>
      <c r="Y32" s="89">
        <v>0</v>
      </c>
      <c r="Z32" s="89">
        <v>0</v>
      </c>
      <c r="AA32" s="89">
        <v>0</v>
      </c>
      <c r="AB32" s="89">
        <v>0</v>
      </c>
      <c r="AC32" s="89">
        <v>0</v>
      </c>
      <c r="AD32" s="89">
        <v>0</v>
      </c>
      <c r="AE32" s="193">
        <v>0</v>
      </c>
    </row>
    <row r="33" spans="1:31" ht="36">
      <c r="A33" s="111">
        <v>27</v>
      </c>
      <c r="B33" s="86"/>
      <c r="C33" s="86"/>
      <c r="D33" s="87" t="s">
        <v>145</v>
      </c>
      <c r="E33" s="28">
        <f>_xlfn.SUMIFS(H33:S33,H$6:S$6,"&gt;="&amp;B$2,H$6:S$6,"&lt;="&amp;B$3)</f>
        <v>0</v>
      </c>
      <c r="F33" s="27">
        <f t="shared" si="0"/>
        <v>0</v>
      </c>
      <c r="G33" s="51">
        <f>_xlfn.SUMIFS(T33:AE33,T$6:AE$6,"&gt;="&amp;B$2,T$6:AE$6,"&lt;="&amp;B$3)</f>
        <v>0</v>
      </c>
      <c r="H33" s="32">
        <v>0</v>
      </c>
      <c r="I33" s="90">
        <v>0</v>
      </c>
      <c r="J33" s="90">
        <v>0</v>
      </c>
      <c r="K33" s="90">
        <v>0</v>
      </c>
      <c r="L33" s="90">
        <v>0</v>
      </c>
      <c r="M33" s="90">
        <v>0</v>
      </c>
      <c r="N33" s="90">
        <v>0</v>
      </c>
      <c r="O33" s="90">
        <v>0</v>
      </c>
      <c r="P33" s="90">
        <v>0</v>
      </c>
      <c r="Q33" s="33">
        <v>0</v>
      </c>
      <c r="R33" s="33">
        <v>0</v>
      </c>
      <c r="S33" s="34">
        <v>0</v>
      </c>
      <c r="T33" s="191">
        <v>0</v>
      </c>
      <c r="U33" s="88">
        <v>0</v>
      </c>
      <c r="V33" s="88">
        <v>0</v>
      </c>
      <c r="W33" s="88">
        <v>0</v>
      </c>
      <c r="X33" s="89">
        <v>0</v>
      </c>
      <c r="Y33" s="89">
        <v>0</v>
      </c>
      <c r="Z33" s="89">
        <v>0</v>
      </c>
      <c r="AA33" s="89">
        <v>0</v>
      </c>
      <c r="AB33" s="89">
        <v>0</v>
      </c>
      <c r="AC33" s="89">
        <v>0</v>
      </c>
      <c r="AD33" s="89">
        <v>0</v>
      </c>
      <c r="AE33" s="193">
        <v>0</v>
      </c>
    </row>
    <row r="34" spans="1:31" ht="15">
      <c r="A34" s="85">
        <v>28</v>
      </c>
      <c r="B34" s="86"/>
      <c r="C34" s="86"/>
      <c r="D34" s="87" t="s">
        <v>143</v>
      </c>
      <c r="E34" s="28">
        <f>_xlfn.SUMIFS(H34:S34,H$6:S$6,"&gt;="&amp;B$2,H$6:S$6,"&lt;="&amp;B$3)</f>
        <v>0</v>
      </c>
      <c r="F34" s="27">
        <f t="shared" si="0"/>
        <v>0</v>
      </c>
      <c r="G34" s="51">
        <f>_xlfn.SUMIFS(T34:AE34,T$6:AE$6,"&gt;="&amp;B$2,T$6:AE$6,"&lt;="&amp;B$3)</f>
        <v>0</v>
      </c>
      <c r="H34" s="32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  <c r="O34" s="90">
        <v>0</v>
      </c>
      <c r="P34" s="90">
        <v>0</v>
      </c>
      <c r="Q34" s="33">
        <v>0</v>
      </c>
      <c r="R34" s="33">
        <v>0</v>
      </c>
      <c r="S34" s="34">
        <v>0</v>
      </c>
      <c r="T34" s="191">
        <v>0</v>
      </c>
      <c r="U34" s="88">
        <v>0</v>
      </c>
      <c r="V34" s="88">
        <v>0</v>
      </c>
      <c r="W34" s="88">
        <v>0</v>
      </c>
      <c r="X34" s="89">
        <v>0</v>
      </c>
      <c r="Y34" s="89">
        <v>0</v>
      </c>
      <c r="Z34" s="89">
        <v>0</v>
      </c>
      <c r="AA34" s="89">
        <v>0</v>
      </c>
      <c r="AB34" s="89">
        <v>0</v>
      </c>
      <c r="AC34" s="89">
        <v>0</v>
      </c>
      <c r="AD34" s="89">
        <v>0</v>
      </c>
      <c r="AE34" s="193">
        <v>0</v>
      </c>
    </row>
    <row r="35" spans="1:31" ht="24">
      <c r="A35" s="85">
        <v>29</v>
      </c>
      <c r="B35" s="86"/>
      <c r="C35" s="86"/>
      <c r="D35" s="87" t="s">
        <v>146</v>
      </c>
      <c r="E35" s="28">
        <f>_xlfn.SUMIFS(H35:S35,H$6:S$6,"&gt;="&amp;B$2,H$6:S$6,"&lt;="&amp;B$3)</f>
        <v>27</v>
      </c>
      <c r="F35" s="27">
        <f t="shared" si="0"/>
        <v>0</v>
      </c>
      <c r="G35" s="51">
        <f>_xlfn.SUMIFS(T35:AE35,T$6:AE$6,"&gt;="&amp;B$2,T$6:AE$6,"&lt;="&amp;B$3)</f>
        <v>0</v>
      </c>
      <c r="H35" s="32">
        <v>3</v>
      </c>
      <c r="I35" s="90">
        <v>3</v>
      </c>
      <c r="J35" s="90">
        <v>2</v>
      </c>
      <c r="K35" s="90">
        <v>7</v>
      </c>
      <c r="L35" s="90">
        <v>7</v>
      </c>
      <c r="M35" s="90">
        <v>5</v>
      </c>
      <c r="N35" s="90">
        <v>0</v>
      </c>
      <c r="O35" s="90">
        <v>0</v>
      </c>
      <c r="P35" s="90">
        <v>0</v>
      </c>
      <c r="Q35" s="33">
        <v>0</v>
      </c>
      <c r="R35" s="33">
        <v>0</v>
      </c>
      <c r="S35" s="34">
        <v>0</v>
      </c>
      <c r="T35" s="191">
        <v>0</v>
      </c>
      <c r="U35" s="88">
        <v>0</v>
      </c>
      <c r="V35" s="88">
        <v>0</v>
      </c>
      <c r="W35" s="88">
        <v>0</v>
      </c>
      <c r="X35" s="89">
        <v>0</v>
      </c>
      <c r="Y35" s="89">
        <v>0</v>
      </c>
      <c r="Z35" s="89">
        <v>0</v>
      </c>
      <c r="AA35" s="89">
        <v>0</v>
      </c>
      <c r="AB35" s="89">
        <v>0</v>
      </c>
      <c r="AC35" s="89">
        <v>0</v>
      </c>
      <c r="AD35" s="89">
        <v>0</v>
      </c>
      <c r="AE35" s="193">
        <v>0</v>
      </c>
    </row>
    <row r="36" spans="1:31" ht="15">
      <c r="A36" s="85">
        <v>30</v>
      </c>
      <c r="B36" s="86"/>
      <c r="C36" s="86"/>
      <c r="D36" s="87" t="s">
        <v>143</v>
      </c>
      <c r="E36" s="28">
        <f>_xlfn.SUMIFS(H36:S36,H$6:S$6,"&gt;="&amp;B$2,H$6:S$6,"&lt;="&amp;B$3)</f>
        <v>0</v>
      </c>
      <c r="F36" s="27">
        <f t="shared" si="0"/>
        <v>0</v>
      </c>
      <c r="G36" s="51">
        <f>_xlfn.SUMIFS(T36:AE36,T$6:AE$6,"&gt;="&amp;B$2,T$6:AE$6,"&lt;="&amp;B$3)</f>
        <v>0</v>
      </c>
      <c r="H36" s="32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90">
        <v>0</v>
      </c>
      <c r="O36" s="90">
        <v>0</v>
      </c>
      <c r="P36" s="90">
        <v>0</v>
      </c>
      <c r="Q36" s="33">
        <v>0</v>
      </c>
      <c r="R36" s="33">
        <v>0</v>
      </c>
      <c r="S36" s="34">
        <v>0</v>
      </c>
      <c r="T36" s="191">
        <v>0</v>
      </c>
      <c r="U36" s="88">
        <v>0</v>
      </c>
      <c r="V36" s="88">
        <v>0</v>
      </c>
      <c r="W36" s="88">
        <v>0</v>
      </c>
      <c r="X36" s="89">
        <v>0</v>
      </c>
      <c r="Y36" s="89">
        <v>0</v>
      </c>
      <c r="Z36" s="89">
        <v>0</v>
      </c>
      <c r="AA36" s="89">
        <v>0</v>
      </c>
      <c r="AB36" s="89">
        <v>0</v>
      </c>
      <c r="AC36" s="89">
        <v>0</v>
      </c>
      <c r="AD36" s="89">
        <v>0</v>
      </c>
      <c r="AE36" s="193">
        <v>0</v>
      </c>
    </row>
    <row r="37" spans="1:31" ht="15">
      <c r="A37" s="85">
        <v>31</v>
      </c>
      <c r="B37" s="86"/>
      <c r="C37" s="86"/>
      <c r="D37" s="87" t="s">
        <v>147</v>
      </c>
      <c r="E37" s="28">
        <f>_xlfn.SUMIFS(H37:S37,H$6:S$6,"&gt;="&amp;B$2,H$6:S$6,"&lt;="&amp;B$3)</f>
        <v>0</v>
      </c>
      <c r="F37" s="27">
        <f t="shared" si="0"/>
        <v>0</v>
      </c>
      <c r="G37" s="51">
        <f>_xlfn.SUMIFS(T37:AE37,T$6:AE$6,"&gt;="&amp;B$2,T$6:AE$6,"&lt;="&amp;B$3)</f>
        <v>0</v>
      </c>
      <c r="H37" s="32">
        <v>0</v>
      </c>
      <c r="I37" s="90">
        <v>0</v>
      </c>
      <c r="J37" s="90">
        <v>0</v>
      </c>
      <c r="K37" s="90">
        <v>0</v>
      </c>
      <c r="L37" s="90">
        <v>0</v>
      </c>
      <c r="M37" s="90">
        <v>0</v>
      </c>
      <c r="N37" s="90">
        <v>0</v>
      </c>
      <c r="O37" s="90">
        <v>0</v>
      </c>
      <c r="P37" s="90">
        <v>0</v>
      </c>
      <c r="Q37" s="33">
        <v>0</v>
      </c>
      <c r="R37" s="33">
        <v>0</v>
      </c>
      <c r="S37" s="34">
        <v>0</v>
      </c>
      <c r="T37" s="191">
        <v>0</v>
      </c>
      <c r="U37" s="88">
        <v>0</v>
      </c>
      <c r="V37" s="88">
        <v>0</v>
      </c>
      <c r="W37" s="88">
        <v>0</v>
      </c>
      <c r="X37" s="89">
        <v>0</v>
      </c>
      <c r="Y37" s="89">
        <v>0</v>
      </c>
      <c r="Z37" s="89">
        <v>0</v>
      </c>
      <c r="AA37" s="89">
        <v>0</v>
      </c>
      <c r="AB37" s="89">
        <v>0</v>
      </c>
      <c r="AC37" s="89">
        <v>0</v>
      </c>
      <c r="AD37" s="89">
        <v>0</v>
      </c>
      <c r="AE37" s="193">
        <v>0</v>
      </c>
    </row>
    <row r="38" spans="1:31" ht="15">
      <c r="A38" s="85">
        <v>32</v>
      </c>
      <c r="B38" s="86"/>
      <c r="C38" s="86"/>
      <c r="D38" s="87" t="s">
        <v>148</v>
      </c>
      <c r="E38" s="28">
        <f>_xlfn.SUMIFS(H38:S38,H$6:S$6,"&gt;="&amp;B$2,H$6:S$6,"&lt;="&amp;B$3)</f>
        <v>0</v>
      </c>
      <c r="F38" s="27">
        <f t="shared" si="0"/>
        <v>0</v>
      </c>
      <c r="G38" s="51">
        <f>_xlfn.SUMIFS(T38:AE38,T$6:AE$6,"&gt;="&amp;B$2,T$6:AE$6,"&lt;="&amp;B$3)</f>
        <v>0</v>
      </c>
      <c r="H38" s="32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0">
        <v>0</v>
      </c>
      <c r="P38" s="90">
        <v>0</v>
      </c>
      <c r="Q38" s="33">
        <v>0</v>
      </c>
      <c r="R38" s="33">
        <v>0</v>
      </c>
      <c r="S38" s="34">
        <v>0</v>
      </c>
      <c r="T38" s="191">
        <v>0</v>
      </c>
      <c r="U38" s="88">
        <v>0</v>
      </c>
      <c r="V38" s="88">
        <v>0</v>
      </c>
      <c r="W38" s="88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193">
        <v>0</v>
      </c>
    </row>
    <row r="39" spans="1:31" ht="15">
      <c r="A39" s="91">
        <v>33</v>
      </c>
      <c r="B39" s="92"/>
      <c r="C39" s="330" t="s">
        <v>149</v>
      </c>
      <c r="D39" s="331"/>
      <c r="E39" s="21">
        <f>_xlfn.SUMIFS(H39:S39,H$6:S$6,"&gt;="&amp;B$2,H$6:S$6,"&lt;="&amp;B$3)</f>
        <v>27</v>
      </c>
      <c r="F39" s="20">
        <f t="shared" si="0"/>
        <v>0</v>
      </c>
      <c r="G39" s="22">
        <f>_xlfn.SUMIFS(T39:AE39,T$6:AE$6,"&gt;="&amp;B$2,T$6:AE$6,"&lt;="&amp;B$3)</f>
        <v>0</v>
      </c>
      <c r="H39" s="19">
        <f aca="true" t="shared" si="6" ref="H39:AE39">H29+H31+H33+H35+H37</f>
        <v>3</v>
      </c>
      <c r="I39" s="93">
        <f t="shared" si="6"/>
        <v>3</v>
      </c>
      <c r="J39" s="93">
        <f t="shared" si="6"/>
        <v>2</v>
      </c>
      <c r="K39" s="95">
        <f t="shared" si="6"/>
        <v>7</v>
      </c>
      <c r="L39" s="95">
        <f t="shared" si="6"/>
        <v>7</v>
      </c>
      <c r="M39" s="95">
        <f t="shared" si="6"/>
        <v>5</v>
      </c>
      <c r="N39" s="95">
        <f t="shared" si="6"/>
        <v>0</v>
      </c>
      <c r="O39" s="95">
        <f t="shared" si="6"/>
        <v>0</v>
      </c>
      <c r="P39" s="95">
        <f t="shared" si="6"/>
        <v>0</v>
      </c>
      <c r="Q39" s="42">
        <v>0</v>
      </c>
      <c r="R39" s="42">
        <f t="shared" si="6"/>
        <v>0</v>
      </c>
      <c r="S39" s="43">
        <f t="shared" si="6"/>
        <v>0</v>
      </c>
      <c r="T39" s="188">
        <f t="shared" si="6"/>
        <v>0</v>
      </c>
      <c r="U39" s="93">
        <f t="shared" si="6"/>
        <v>0</v>
      </c>
      <c r="V39" s="93">
        <f t="shared" si="6"/>
        <v>0</v>
      </c>
      <c r="W39" s="93">
        <f t="shared" si="6"/>
        <v>0</v>
      </c>
      <c r="X39" s="94">
        <f t="shared" si="6"/>
        <v>0</v>
      </c>
      <c r="Y39" s="94">
        <f t="shared" si="6"/>
        <v>0</v>
      </c>
      <c r="Z39" s="94">
        <f t="shared" si="6"/>
        <v>0</v>
      </c>
      <c r="AA39" s="94">
        <f t="shared" si="6"/>
        <v>0</v>
      </c>
      <c r="AB39" s="94">
        <f t="shared" si="6"/>
        <v>0</v>
      </c>
      <c r="AC39" s="94">
        <f t="shared" si="6"/>
        <v>0</v>
      </c>
      <c r="AD39" s="94">
        <f t="shared" si="6"/>
        <v>0</v>
      </c>
      <c r="AE39" s="190">
        <f t="shared" si="6"/>
        <v>0</v>
      </c>
    </row>
    <row r="40" spans="1:31" ht="24">
      <c r="A40" s="85">
        <v>34</v>
      </c>
      <c r="B40" s="86"/>
      <c r="C40" s="86"/>
      <c r="D40" s="87" t="s">
        <v>150</v>
      </c>
      <c r="E40" s="37">
        <f>_xlfn.SUMIFS(H40:S40,H$6:S$6,"&gt;="&amp;B$2,H$6:S$6,"&lt;="&amp;B$3)</f>
        <v>0</v>
      </c>
      <c r="F40" s="27">
        <f t="shared" si="0"/>
        <v>0</v>
      </c>
      <c r="G40" s="51">
        <f>_xlfn.SUMIFS(T40:AE40,T$6:AE$6,"&gt;="&amp;B$2,T$6:AE$6,"&lt;="&amp;B$3)</f>
        <v>0</v>
      </c>
      <c r="H40" s="32">
        <v>0</v>
      </c>
      <c r="I40" s="90">
        <v>0</v>
      </c>
      <c r="J40" s="90">
        <v>0</v>
      </c>
      <c r="K40" s="90">
        <v>0</v>
      </c>
      <c r="L40" s="90">
        <v>0</v>
      </c>
      <c r="M40" s="90">
        <v>0</v>
      </c>
      <c r="N40" s="90">
        <v>0</v>
      </c>
      <c r="O40" s="90">
        <v>0</v>
      </c>
      <c r="P40" s="90">
        <v>0</v>
      </c>
      <c r="Q40" s="33">
        <v>0</v>
      </c>
      <c r="R40" s="33">
        <v>0</v>
      </c>
      <c r="S40" s="34">
        <v>0</v>
      </c>
      <c r="T40" s="80">
        <v>0</v>
      </c>
      <c r="U40" s="105">
        <v>0</v>
      </c>
      <c r="V40" s="105">
        <v>0</v>
      </c>
      <c r="W40" s="105">
        <v>0</v>
      </c>
      <c r="X40" s="106">
        <v>0</v>
      </c>
      <c r="Y40" s="106">
        <v>0</v>
      </c>
      <c r="Z40" s="106">
        <v>0</v>
      </c>
      <c r="AA40" s="106">
        <v>0</v>
      </c>
      <c r="AB40" s="106">
        <v>0</v>
      </c>
      <c r="AC40" s="106">
        <v>0</v>
      </c>
      <c r="AD40" s="106">
        <v>0</v>
      </c>
      <c r="AE40" s="29">
        <v>0</v>
      </c>
    </row>
    <row r="41" spans="1:31" ht="15">
      <c r="A41" s="85">
        <v>35</v>
      </c>
      <c r="B41" s="86"/>
      <c r="C41" s="86"/>
      <c r="D41" s="87" t="s">
        <v>151</v>
      </c>
      <c r="E41" s="192">
        <f>_xlfn.SUMIFS(H41:S41,H$6:S$6,"&gt;="&amp;B$2,H$6:S$6,"&lt;="&amp;B$3)</f>
        <v>0</v>
      </c>
      <c r="F41" s="27">
        <f t="shared" si="0"/>
        <v>0</v>
      </c>
      <c r="G41" s="51">
        <f>_xlfn.SUMIFS(T41:AE41,T$6:AE$6,"&gt;="&amp;B$2,T$6:AE$6,"&lt;="&amp;B$3)</f>
        <v>0</v>
      </c>
      <c r="H41" s="32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33">
        <v>0</v>
      </c>
      <c r="R41" s="33">
        <v>0</v>
      </c>
      <c r="S41" s="34">
        <v>0</v>
      </c>
      <c r="T41" s="191">
        <v>0</v>
      </c>
      <c r="U41" s="88">
        <v>0</v>
      </c>
      <c r="V41" s="88">
        <v>0</v>
      </c>
      <c r="W41" s="88">
        <v>0</v>
      </c>
      <c r="X41" s="89">
        <v>0</v>
      </c>
      <c r="Y41" s="89">
        <v>0</v>
      </c>
      <c r="Z41" s="89">
        <v>0</v>
      </c>
      <c r="AA41" s="89">
        <v>0</v>
      </c>
      <c r="AB41" s="89">
        <v>0</v>
      </c>
      <c r="AC41" s="89">
        <v>0</v>
      </c>
      <c r="AD41" s="89">
        <v>0</v>
      </c>
      <c r="AE41" s="193">
        <v>0</v>
      </c>
    </row>
    <row r="42" spans="1:31" ht="36">
      <c r="A42" s="111">
        <v>36</v>
      </c>
      <c r="B42" s="86"/>
      <c r="C42" s="86"/>
      <c r="D42" s="87" t="s">
        <v>152</v>
      </c>
      <c r="E42" s="192">
        <f>_xlfn.SUMIFS(H42:S42,H$6:S$6,"&gt;="&amp;B$2,H$6:S$6,"&lt;="&amp;B$3)</f>
        <v>0</v>
      </c>
      <c r="F42" s="27">
        <f t="shared" si="0"/>
        <v>0</v>
      </c>
      <c r="G42" s="51">
        <f>_xlfn.SUMIFS(T42:AE42,T$6:AE$6,"&gt;="&amp;B$2,T$6:AE$6,"&lt;="&amp;B$3)</f>
        <v>0</v>
      </c>
      <c r="H42" s="32">
        <v>0</v>
      </c>
      <c r="I42" s="90">
        <v>0</v>
      </c>
      <c r="J42" s="90">
        <v>0</v>
      </c>
      <c r="K42" s="90">
        <v>0</v>
      </c>
      <c r="L42" s="90">
        <v>0</v>
      </c>
      <c r="M42" s="90">
        <v>0</v>
      </c>
      <c r="N42" s="90">
        <v>0</v>
      </c>
      <c r="O42" s="90">
        <v>0</v>
      </c>
      <c r="P42" s="90">
        <v>0</v>
      </c>
      <c r="Q42" s="33">
        <v>0</v>
      </c>
      <c r="R42" s="33">
        <v>0</v>
      </c>
      <c r="S42" s="34">
        <v>0</v>
      </c>
      <c r="T42" s="191">
        <v>0</v>
      </c>
      <c r="U42" s="88">
        <v>0</v>
      </c>
      <c r="V42" s="88">
        <v>0</v>
      </c>
      <c r="W42" s="88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193">
        <v>0</v>
      </c>
    </row>
    <row r="43" spans="1:31" ht="15">
      <c r="A43" s="111">
        <v>37</v>
      </c>
      <c r="B43" s="86"/>
      <c r="C43" s="86"/>
      <c r="D43" s="87" t="s">
        <v>151</v>
      </c>
      <c r="E43" s="192">
        <f>_xlfn.SUMIFS(H43:S43,H$6:S$6,"&gt;="&amp;B$2,H$6:S$6,"&lt;="&amp;B$3)</f>
        <v>0</v>
      </c>
      <c r="F43" s="27">
        <f t="shared" si="0"/>
        <v>0</v>
      </c>
      <c r="G43" s="51">
        <f>_xlfn.SUMIFS(T43:AE43,T$6:AE$6,"&gt;="&amp;B$2,T$6:AE$6,"&lt;="&amp;B$3)</f>
        <v>0</v>
      </c>
      <c r="H43" s="32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33">
        <v>0</v>
      </c>
      <c r="R43" s="33">
        <v>0</v>
      </c>
      <c r="S43" s="34">
        <v>0</v>
      </c>
      <c r="T43" s="191">
        <v>0</v>
      </c>
      <c r="U43" s="88">
        <v>0</v>
      </c>
      <c r="V43" s="88">
        <v>0</v>
      </c>
      <c r="W43" s="88">
        <v>0</v>
      </c>
      <c r="X43" s="89">
        <v>0</v>
      </c>
      <c r="Y43" s="89">
        <v>0</v>
      </c>
      <c r="Z43" s="89">
        <v>0</v>
      </c>
      <c r="AA43" s="89">
        <v>0</v>
      </c>
      <c r="AB43" s="89">
        <v>0</v>
      </c>
      <c r="AC43" s="89">
        <v>0</v>
      </c>
      <c r="AD43" s="89">
        <v>0</v>
      </c>
      <c r="AE43" s="193">
        <v>0</v>
      </c>
    </row>
    <row r="44" spans="1:31" ht="24">
      <c r="A44" s="111">
        <v>38</v>
      </c>
      <c r="B44" s="86"/>
      <c r="C44" s="86"/>
      <c r="D44" s="87" t="s">
        <v>153</v>
      </c>
      <c r="E44" s="192">
        <f>_xlfn.SUMIFS(H44:S44,H$6:S$6,"&gt;="&amp;B$2,H$6:S$6,"&lt;="&amp;B$3)</f>
        <v>682</v>
      </c>
      <c r="F44" s="27">
        <f t="shared" si="0"/>
        <v>0</v>
      </c>
      <c r="G44" s="51">
        <f>_xlfn.SUMIFS(T44:AE44,T$6:AE$6,"&gt;="&amp;B$2,T$6:AE$6,"&lt;="&amp;B$3)</f>
        <v>0</v>
      </c>
      <c r="H44" s="32">
        <v>-9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691</v>
      </c>
      <c r="O44" s="90">
        <v>0</v>
      </c>
      <c r="P44" s="90">
        <v>0</v>
      </c>
      <c r="Q44" s="33">
        <v>0</v>
      </c>
      <c r="R44" s="33">
        <v>0</v>
      </c>
      <c r="S44" s="34">
        <v>0</v>
      </c>
      <c r="T44" s="191">
        <v>0</v>
      </c>
      <c r="U44" s="88">
        <v>0</v>
      </c>
      <c r="V44" s="88">
        <v>0</v>
      </c>
      <c r="W44" s="88">
        <v>0</v>
      </c>
      <c r="X44" s="89">
        <v>0</v>
      </c>
      <c r="Y44" s="89">
        <v>0</v>
      </c>
      <c r="Z44" s="89">
        <v>0</v>
      </c>
      <c r="AA44" s="89">
        <v>0</v>
      </c>
      <c r="AB44" s="89">
        <v>0</v>
      </c>
      <c r="AC44" s="89">
        <v>0</v>
      </c>
      <c r="AD44" s="89">
        <v>0</v>
      </c>
      <c r="AE44" s="193">
        <v>0</v>
      </c>
    </row>
    <row r="45" spans="1:31" ht="15">
      <c r="A45" s="111">
        <v>39</v>
      </c>
      <c r="B45" s="86"/>
      <c r="C45" s="86"/>
      <c r="D45" s="87" t="s">
        <v>151</v>
      </c>
      <c r="E45" s="192">
        <f>_xlfn.SUMIFS(H45:S45,H$6:S$6,"&gt;="&amp;B$2,H$6:S$6,"&lt;="&amp;B$3)</f>
        <v>0</v>
      </c>
      <c r="F45" s="27">
        <f t="shared" si="0"/>
        <v>0</v>
      </c>
      <c r="G45" s="51">
        <f>_xlfn.SUMIFS(T45:AE45,T$6:AE$6,"&gt;="&amp;B$2,T$6:AE$6,"&lt;="&amp;B$3)</f>
        <v>0</v>
      </c>
      <c r="H45" s="32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33">
        <v>0</v>
      </c>
      <c r="R45" s="33">
        <v>0</v>
      </c>
      <c r="S45" s="34">
        <v>0</v>
      </c>
      <c r="T45" s="191">
        <v>0</v>
      </c>
      <c r="U45" s="88">
        <v>0</v>
      </c>
      <c r="V45" s="88">
        <v>0</v>
      </c>
      <c r="W45" s="88">
        <v>0</v>
      </c>
      <c r="X45" s="89">
        <v>0</v>
      </c>
      <c r="Y45" s="89">
        <v>0</v>
      </c>
      <c r="Z45" s="89">
        <v>0</v>
      </c>
      <c r="AA45" s="89">
        <v>0</v>
      </c>
      <c r="AB45" s="89">
        <v>0</v>
      </c>
      <c r="AC45" s="89">
        <v>0</v>
      </c>
      <c r="AD45" s="89">
        <v>0</v>
      </c>
      <c r="AE45" s="193">
        <v>0</v>
      </c>
    </row>
    <row r="46" spans="1:31" ht="24">
      <c r="A46" s="111">
        <v>40</v>
      </c>
      <c r="B46" s="86"/>
      <c r="C46" s="86"/>
      <c r="D46" s="87" t="s">
        <v>154</v>
      </c>
      <c r="E46" s="192">
        <f>_xlfn.SUMIFS(H46:S46,H$6:S$6,"&gt;="&amp;B$2,H$6:S$6,"&lt;="&amp;B$3)</f>
        <v>0</v>
      </c>
      <c r="F46" s="27">
        <f t="shared" si="0"/>
        <v>0</v>
      </c>
      <c r="G46" s="51">
        <f>_xlfn.SUMIFS(T46:AE46,T$6:AE$6,"&gt;="&amp;B$2,T$6:AE$6,"&lt;="&amp;B$3)</f>
        <v>0</v>
      </c>
      <c r="H46" s="32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33">
        <v>0</v>
      </c>
      <c r="R46" s="33">
        <v>0</v>
      </c>
      <c r="S46" s="34">
        <v>0</v>
      </c>
      <c r="T46" s="191">
        <v>0</v>
      </c>
      <c r="U46" s="88">
        <v>0</v>
      </c>
      <c r="V46" s="88">
        <v>0</v>
      </c>
      <c r="W46" s="88">
        <v>0</v>
      </c>
      <c r="X46" s="89">
        <v>0</v>
      </c>
      <c r="Y46" s="89">
        <v>0</v>
      </c>
      <c r="Z46" s="89">
        <v>0</v>
      </c>
      <c r="AA46" s="89">
        <v>0</v>
      </c>
      <c r="AB46" s="89">
        <v>0</v>
      </c>
      <c r="AC46" s="89">
        <v>0</v>
      </c>
      <c r="AD46" s="89">
        <v>0</v>
      </c>
      <c r="AE46" s="193">
        <v>0</v>
      </c>
    </row>
    <row r="47" spans="1:31" ht="15">
      <c r="A47" s="111">
        <v>41</v>
      </c>
      <c r="B47" s="86"/>
      <c r="C47" s="86"/>
      <c r="D47" s="87" t="s">
        <v>155</v>
      </c>
      <c r="E47" s="192">
        <f>_xlfn.SUMIFS(H47:S47,H$6:S$6,"&gt;="&amp;B$2,H$6:S$6,"&lt;="&amp;B$3)</f>
        <v>0</v>
      </c>
      <c r="F47" s="27">
        <f t="shared" si="0"/>
        <v>0</v>
      </c>
      <c r="G47" s="51">
        <f>_xlfn.SUMIFS(T47:AE47,T$6:AE$6,"&gt;="&amp;B$2,T$6:AE$6,"&lt;="&amp;B$3)</f>
        <v>0</v>
      </c>
      <c r="H47" s="32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  <c r="O47" s="90">
        <v>0</v>
      </c>
      <c r="P47" s="90">
        <v>0</v>
      </c>
      <c r="Q47" s="33">
        <v>0</v>
      </c>
      <c r="R47" s="33">
        <v>0</v>
      </c>
      <c r="S47" s="34">
        <v>0</v>
      </c>
      <c r="T47" s="191">
        <v>0</v>
      </c>
      <c r="U47" s="88">
        <v>0</v>
      </c>
      <c r="V47" s="88">
        <v>0</v>
      </c>
      <c r="W47" s="88">
        <v>0</v>
      </c>
      <c r="X47" s="89">
        <v>0</v>
      </c>
      <c r="Y47" s="89">
        <v>0</v>
      </c>
      <c r="Z47" s="89">
        <v>0</v>
      </c>
      <c r="AA47" s="89">
        <v>0</v>
      </c>
      <c r="AB47" s="89">
        <v>0</v>
      </c>
      <c r="AC47" s="89">
        <v>0</v>
      </c>
      <c r="AD47" s="89">
        <v>0</v>
      </c>
      <c r="AE47" s="193">
        <v>0</v>
      </c>
    </row>
    <row r="48" spans="1:31" ht="15">
      <c r="A48" s="111">
        <v>42</v>
      </c>
      <c r="B48" s="86"/>
      <c r="C48" s="86"/>
      <c r="D48" s="87" t="s">
        <v>156</v>
      </c>
      <c r="E48" s="192">
        <f>_xlfn.SUMIFS(H48:S48,H$6:S$6,"&gt;="&amp;B$2,H$6:S$6,"&lt;="&amp;B$3)</f>
        <v>0</v>
      </c>
      <c r="F48" s="27">
        <f t="shared" si="0"/>
        <v>0</v>
      </c>
      <c r="G48" s="51">
        <f>_xlfn.SUMIFS(T48:AE48,T$6:AE$6,"&gt;="&amp;B$2,T$6:AE$6,"&lt;="&amp;B$3)</f>
        <v>0</v>
      </c>
      <c r="H48" s="32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  <c r="O48" s="90">
        <v>0</v>
      </c>
      <c r="P48" s="90">
        <v>0</v>
      </c>
      <c r="Q48" s="33">
        <v>0</v>
      </c>
      <c r="R48" s="33">
        <v>0</v>
      </c>
      <c r="S48" s="34">
        <v>0</v>
      </c>
      <c r="T48" s="191">
        <v>0</v>
      </c>
      <c r="U48" s="88">
        <v>0</v>
      </c>
      <c r="V48" s="88">
        <v>0</v>
      </c>
      <c r="W48" s="88">
        <v>0</v>
      </c>
      <c r="X48" s="89">
        <v>0</v>
      </c>
      <c r="Y48" s="89">
        <v>0</v>
      </c>
      <c r="Z48" s="89">
        <v>0</v>
      </c>
      <c r="AA48" s="89">
        <v>0</v>
      </c>
      <c r="AB48" s="89">
        <v>0</v>
      </c>
      <c r="AC48" s="89">
        <v>0</v>
      </c>
      <c r="AD48" s="89">
        <v>0</v>
      </c>
      <c r="AE48" s="193">
        <v>0</v>
      </c>
    </row>
    <row r="49" spans="1:31" ht="15">
      <c r="A49" s="112">
        <v>43</v>
      </c>
      <c r="B49" s="92"/>
      <c r="C49" s="330" t="s">
        <v>157</v>
      </c>
      <c r="D49" s="331"/>
      <c r="E49" s="21">
        <f>_xlfn.SUMIFS(H49:S49,H$6:S$6,"&gt;="&amp;B$2,H$6:S$6,"&lt;="&amp;B$3)</f>
        <v>682</v>
      </c>
      <c r="F49" s="20">
        <f t="shared" si="0"/>
        <v>0</v>
      </c>
      <c r="G49" s="22">
        <f>_xlfn.SUMIFS(T49:AE49,T$6:AE$6,"&gt;="&amp;B$2,T$6:AE$6,"&lt;="&amp;B$3)</f>
        <v>0</v>
      </c>
      <c r="H49" s="19">
        <f>H40+H42+H44+H46+H47</f>
        <v>-9</v>
      </c>
      <c r="I49" s="93">
        <f aca="true" t="shared" si="7" ref="I49:AE49">I40+I42+I44+I46+I47</f>
        <v>0</v>
      </c>
      <c r="J49" s="93">
        <f t="shared" si="7"/>
        <v>0</v>
      </c>
      <c r="K49" s="95">
        <f t="shared" si="7"/>
        <v>0</v>
      </c>
      <c r="L49" s="95">
        <f t="shared" si="7"/>
        <v>0</v>
      </c>
      <c r="M49" s="95">
        <f t="shared" si="7"/>
        <v>0</v>
      </c>
      <c r="N49" s="95">
        <f t="shared" si="7"/>
        <v>691</v>
      </c>
      <c r="O49" s="95">
        <f t="shared" si="7"/>
        <v>0</v>
      </c>
      <c r="P49" s="95">
        <f t="shared" si="7"/>
        <v>0</v>
      </c>
      <c r="Q49" s="42">
        <v>0</v>
      </c>
      <c r="R49" s="42">
        <f t="shared" si="7"/>
        <v>0</v>
      </c>
      <c r="S49" s="43">
        <f t="shared" si="7"/>
        <v>0</v>
      </c>
      <c r="T49" s="188">
        <f t="shared" si="7"/>
        <v>0</v>
      </c>
      <c r="U49" s="93">
        <f t="shared" si="7"/>
        <v>0</v>
      </c>
      <c r="V49" s="93">
        <f t="shared" si="7"/>
        <v>0</v>
      </c>
      <c r="W49" s="93">
        <f t="shared" si="7"/>
        <v>0</v>
      </c>
      <c r="X49" s="94">
        <f t="shared" si="7"/>
        <v>0</v>
      </c>
      <c r="Y49" s="94">
        <f t="shared" si="7"/>
        <v>0</v>
      </c>
      <c r="Z49" s="94">
        <f t="shared" si="7"/>
        <v>0</v>
      </c>
      <c r="AA49" s="94">
        <f t="shared" si="7"/>
        <v>0</v>
      </c>
      <c r="AB49" s="94">
        <f t="shared" si="7"/>
        <v>0</v>
      </c>
      <c r="AC49" s="94">
        <f t="shared" si="7"/>
        <v>0</v>
      </c>
      <c r="AD49" s="94">
        <f t="shared" si="7"/>
        <v>0</v>
      </c>
      <c r="AE49" s="190">
        <f t="shared" si="7"/>
        <v>0</v>
      </c>
    </row>
    <row r="50" spans="1:31" ht="15">
      <c r="A50" s="112">
        <v>44</v>
      </c>
      <c r="B50" s="338" t="s">
        <v>158</v>
      </c>
      <c r="C50" s="338"/>
      <c r="D50" s="339"/>
      <c r="E50" s="189">
        <f>_xlfn.SUMIFS(H50:S50,H$6:S$6,"&gt;="&amp;B$2,H$6:S$6,"&lt;="&amp;B$3)</f>
        <v>-655</v>
      </c>
      <c r="F50" s="20">
        <f t="shared" si="0"/>
        <v>0</v>
      </c>
      <c r="G50" s="22">
        <f>_xlfn.SUMIFS(T50:AE50,T$6:AE$6,"&gt;="&amp;B$2,T$6:AE$6,"&lt;="&amp;B$3)</f>
        <v>0</v>
      </c>
      <c r="H50" s="19">
        <f>+H39-H49</f>
        <v>12</v>
      </c>
      <c r="I50" s="93">
        <f aca="true" t="shared" si="8" ref="I50:AE50">+I39-I49</f>
        <v>3</v>
      </c>
      <c r="J50" s="93">
        <f t="shared" si="8"/>
        <v>2</v>
      </c>
      <c r="K50" s="95">
        <f t="shared" si="8"/>
        <v>7</v>
      </c>
      <c r="L50" s="95">
        <f t="shared" si="8"/>
        <v>7</v>
      </c>
      <c r="M50" s="95">
        <f t="shared" si="8"/>
        <v>5</v>
      </c>
      <c r="N50" s="95">
        <f t="shared" si="8"/>
        <v>-691</v>
      </c>
      <c r="O50" s="95">
        <f t="shared" si="8"/>
        <v>0</v>
      </c>
      <c r="P50" s="95">
        <f t="shared" si="8"/>
        <v>0</v>
      </c>
      <c r="Q50" s="42">
        <v>0</v>
      </c>
      <c r="R50" s="42">
        <f t="shared" si="8"/>
        <v>0</v>
      </c>
      <c r="S50" s="43">
        <f t="shared" si="8"/>
        <v>0</v>
      </c>
      <c r="T50" s="188">
        <f t="shared" si="8"/>
        <v>0</v>
      </c>
      <c r="U50" s="93">
        <f t="shared" si="8"/>
        <v>0</v>
      </c>
      <c r="V50" s="93">
        <f t="shared" si="8"/>
        <v>0</v>
      </c>
      <c r="W50" s="93">
        <f t="shared" si="8"/>
        <v>0</v>
      </c>
      <c r="X50" s="94">
        <f t="shared" si="8"/>
        <v>0</v>
      </c>
      <c r="Y50" s="94">
        <f t="shared" si="8"/>
        <v>0</v>
      </c>
      <c r="Z50" s="94">
        <f t="shared" si="8"/>
        <v>0</v>
      </c>
      <c r="AA50" s="94">
        <f t="shared" si="8"/>
        <v>0</v>
      </c>
      <c r="AB50" s="94">
        <f t="shared" si="8"/>
        <v>0</v>
      </c>
      <c r="AC50" s="94">
        <f t="shared" si="8"/>
        <v>0</v>
      </c>
      <c r="AD50" s="94">
        <f t="shared" si="8"/>
        <v>0</v>
      </c>
      <c r="AE50" s="190">
        <f t="shared" si="8"/>
        <v>0</v>
      </c>
    </row>
    <row r="51" spans="1:31" ht="15">
      <c r="A51" s="91">
        <v>47</v>
      </c>
      <c r="B51" s="338" t="s">
        <v>159</v>
      </c>
      <c r="C51" s="338"/>
      <c r="D51" s="339"/>
      <c r="E51" s="189">
        <f>_xlfn.SUMIFS(H51:S51,H$6:S$6,"&gt;="&amp;B$2,H$6:S$6,"&lt;="&amp;B$3)</f>
        <v>3208.800000000003</v>
      </c>
      <c r="F51" s="20">
        <f t="shared" si="0"/>
        <v>-0.5718025430067318</v>
      </c>
      <c r="G51" s="22">
        <f>_xlfn.SUMIFS(T51:AE51,T$6:AE$6,"&gt;="&amp;B$2,T$6:AE$6,"&lt;="&amp;B$3)</f>
        <v>1374</v>
      </c>
      <c r="H51" s="19">
        <f>H28+H50</f>
        <v>-31865</v>
      </c>
      <c r="I51" s="93">
        <f aca="true" t="shared" si="9" ref="I51:AE51">I28+I50</f>
        <v>-33041</v>
      </c>
      <c r="J51" s="93">
        <f t="shared" si="9"/>
        <v>-15645</v>
      </c>
      <c r="K51" s="95">
        <f t="shared" si="9"/>
        <v>-24303</v>
      </c>
      <c r="L51" s="95">
        <f t="shared" si="9"/>
        <v>-20427</v>
      </c>
      <c r="M51" s="95">
        <f t="shared" si="9"/>
        <v>-23316</v>
      </c>
      <c r="N51" s="95">
        <f t="shared" si="9"/>
        <v>176370</v>
      </c>
      <c r="O51" s="95">
        <f t="shared" si="9"/>
        <v>-8506</v>
      </c>
      <c r="P51" s="95">
        <f t="shared" si="9"/>
        <v>19480</v>
      </c>
      <c r="Q51" s="42">
        <v>15463</v>
      </c>
      <c r="R51" s="42">
        <f t="shared" si="9"/>
        <v>-24910.1</v>
      </c>
      <c r="S51" s="43">
        <f t="shared" si="9"/>
        <v>-26091.1</v>
      </c>
      <c r="T51" s="188">
        <f t="shared" si="9"/>
        <v>9731</v>
      </c>
      <c r="U51" s="93">
        <f t="shared" si="9"/>
        <v>7701</v>
      </c>
      <c r="V51" s="93">
        <f t="shared" si="9"/>
        <v>22259</v>
      </c>
      <c r="W51" s="93">
        <f t="shared" si="9"/>
        <v>775</v>
      </c>
      <c r="X51" s="94">
        <f t="shared" si="9"/>
        <v>4746</v>
      </c>
      <c r="Y51" s="94">
        <f t="shared" si="9"/>
        <v>-876</v>
      </c>
      <c r="Z51" s="94">
        <f t="shared" si="9"/>
        <v>-2046</v>
      </c>
      <c r="AA51" s="94">
        <f t="shared" si="9"/>
        <v>6618</v>
      </c>
      <c r="AB51" s="94">
        <f t="shared" si="9"/>
        <v>-7906</v>
      </c>
      <c r="AC51" s="94">
        <f t="shared" si="9"/>
        <v>-2343</v>
      </c>
      <c r="AD51" s="94">
        <f t="shared" si="9"/>
        <v>-2765</v>
      </c>
      <c r="AE51" s="190">
        <f t="shared" si="9"/>
        <v>-34520</v>
      </c>
    </row>
    <row r="52" spans="1:31" ht="15">
      <c r="A52" s="85">
        <v>48</v>
      </c>
      <c r="B52" s="86"/>
      <c r="C52" s="337" t="s">
        <v>160</v>
      </c>
      <c r="D52" s="329"/>
      <c r="E52" s="37">
        <f>_xlfn.SUMIFS(H52:S52,H$6:S$6,"&gt;="&amp;B$2,H$6:S$6,"&lt;="&amp;B$3)</f>
        <v>893</v>
      </c>
      <c r="F52" s="27">
        <f t="shared" si="0"/>
        <v>0.04703247480403135</v>
      </c>
      <c r="G52" s="51">
        <f>_xlfn.SUMIFS(T52:AE52,T$6:AE$6,"&gt;="&amp;B$2,T$6:AE$6,"&lt;="&amp;B$3)</f>
        <v>935</v>
      </c>
      <c r="H52" s="32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33">
        <v>0</v>
      </c>
      <c r="R52" s="33">
        <v>0</v>
      </c>
      <c r="S52" s="34">
        <v>893</v>
      </c>
      <c r="T52" s="191">
        <v>0</v>
      </c>
      <c r="U52" s="88">
        <v>0</v>
      </c>
      <c r="V52" s="88">
        <v>0</v>
      </c>
      <c r="W52" s="88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89">
        <v>0</v>
      </c>
      <c r="AD52" s="89">
        <v>0</v>
      </c>
      <c r="AE52" s="193">
        <v>935</v>
      </c>
    </row>
    <row r="53" spans="1:31" ht="15.75" thickBot="1">
      <c r="A53" s="113">
        <v>49</v>
      </c>
      <c r="B53" s="332" t="s">
        <v>161</v>
      </c>
      <c r="C53" s="332"/>
      <c r="D53" s="333"/>
      <c r="E53" s="55">
        <f>_xlfn.SUMIFS(H53:S53,H$6:S$6,"&gt;="&amp;B$2,H$6:S$6,"&lt;="&amp;B$3)</f>
        <v>2315.800000000003</v>
      </c>
      <c r="F53" s="72">
        <f t="shared" si="0"/>
        <v>-0.8104326798514555</v>
      </c>
      <c r="G53" s="56">
        <f>_xlfn.SUMIFS(T53:AE53,T$6:AE$6,"&gt;="&amp;B$2,T$6:AE$6,"&lt;="&amp;B$3)</f>
        <v>439</v>
      </c>
      <c r="H53" s="53">
        <f aca="true" t="shared" si="10" ref="H53:AE53">H51-H52</f>
        <v>-31865</v>
      </c>
      <c r="I53" s="101">
        <f t="shared" si="10"/>
        <v>-33041</v>
      </c>
      <c r="J53" s="101">
        <f t="shared" si="10"/>
        <v>-15645</v>
      </c>
      <c r="K53" s="102">
        <f t="shared" si="10"/>
        <v>-24303</v>
      </c>
      <c r="L53" s="102">
        <f t="shared" si="10"/>
        <v>-20427</v>
      </c>
      <c r="M53" s="102">
        <f t="shared" si="10"/>
        <v>-23316</v>
      </c>
      <c r="N53" s="102">
        <f t="shared" si="10"/>
        <v>176370</v>
      </c>
      <c r="O53" s="102">
        <f t="shared" si="10"/>
        <v>-8506</v>
      </c>
      <c r="P53" s="102">
        <f t="shared" si="10"/>
        <v>19480</v>
      </c>
      <c r="Q53" s="103">
        <v>15463</v>
      </c>
      <c r="R53" s="103">
        <f t="shared" si="10"/>
        <v>-24910.1</v>
      </c>
      <c r="S53" s="104">
        <f t="shared" si="10"/>
        <v>-26984.1</v>
      </c>
      <c r="T53" s="53">
        <f t="shared" si="10"/>
        <v>9731</v>
      </c>
      <c r="U53" s="101">
        <f t="shared" si="10"/>
        <v>7701</v>
      </c>
      <c r="V53" s="101">
        <f t="shared" si="10"/>
        <v>22259</v>
      </c>
      <c r="W53" s="102">
        <f t="shared" si="10"/>
        <v>775</v>
      </c>
      <c r="X53" s="102">
        <f t="shared" si="10"/>
        <v>4746</v>
      </c>
      <c r="Y53" s="102">
        <f t="shared" si="10"/>
        <v>-876</v>
      </c>
      <c r="Z53" s="102">
        <f t="shared" si="10"/>
        <v>-2046</v>
      </c>
      <c r="AA53" s="102">
        <f t="shared" si="10"/>
        <v>6618</v>
      </c>
      <c r="AB53" s="102">
        <f t="shared" si="10"/>
        <v>-7906</v>
      </c>
      <c r="AC53" s="103">
        <f t="shared" si="10"/>
        <v>-2343</v>
      </c>
      <c r="AD53" s="103">
        <f t="shared" si="10"/>
        <v>-2765</v>
      </c>
      <c r="AE53" s="104">
        <f t="shared" si="10"/>
        <v>-35455</v>
      </c>
    </row>
    <row r="54" spans="18:31" ht="15"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</row>
    <row r="55" spans="18:31" ht="15"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</row>
  </sheetData>
  <sheetProtection/>
  <mergeCells count="23">
    <mergeCell ref="C49:D49"/>
    <mergeCell ref="B50:D50"/>
    <mergeCell ref="C24:D24"/>
    <mergeCell ref="C25:D25"/>
    <mergeCell ref="B51:D51"/>
    <mergeCell ref="C52:D52"/>
    <mergeCell ref="B53:D53"/>
    <mergeCell ref="T5:AE5"/>
    <mergeCell ref="C26:D26"/>
    <mergeCell ref="C27:D27"/>
    <mergeCell ref="B28:D28"/>
    <mergeCell ref="C39:D39"/>
    <mergeCell ref="H5:S5"/>
    <mergeCell ref="C9:D9"/>
    <mergeCell ref="C12:D12"/>
    <mergeCell ref="C13:D13"/>
    <mergeCell ref="G5:G6"/>
    <mergeCell ref="C14:D14"/>
    <mergeCell ref="C20:D20"/>
    <mergeCell ref="A5:A6"/>
    <mergeCell ref="B5:D6"/>
    <mergeCell ref="E5:E6"/>
    <mergeCell ref="F5:F6"/>
  </mergeCells>
  <conditionalFormatting sqref="T5:AE12 U14:AE14 T15:AE53 A1:S3 A5:S53 A4:R4 AE4">
    <cfRule type="expression" priority="32" dxfId="0">
      <formula>CELL("védett",A1)=0</formula>
    </cfRule>
  </conditionalFormatting>
  <conditionalFormatting sqref="T14">
    <cfRule type="expression" priority="15" dxfId="0">
      <formula>CELL("védett",T14)=0</formula>
    </cfRule>
  </conditionalFormatting>
  <conditionalFormatting sqref="T13:AE13">
    <cfRule type="expression" priority="12" dxfId="0">
      <formula>CELL("védett",T13)=0</formula>
    </cfRule>
  </conditionalFormatting>
  <conditionalFormatting sqref="S52">
    <cfRule type="expression" priority="10" dxfId="0">
      <formula>CELL("védett",S52)=0</formula>
    </cfRule>
  </conditionalFormatting>
  <dataValidations count="1">
    <dataValidation type="whole" allowBlank="1" showInputMessage="1" showErrorMessage="1" errorTitle="Hónapok" error="A beírt adat 1 és 12 közötti lehet!" sqref="B2:B3">
      <formula1>1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F41:F46 H9:Q9 T20:AE20 T9:AE9 F53 F47 F7 F8 H12:P12 F10 F11 H20:P20 F13 F14 F15 F16 F17 F18 F19 F26 F21 F22 F23 F24 F25 F27 F28 F29 F30 F31:F38 F39 F40 F48 F49 F50 F51 F52 E47 E7:E8 E10:E11 E48:E53 E13:E19 E21:E46 G13:G19 G10:G11 G7:G8 H24:P24 G25:G26 H28:P28 G27:G28 H39:P39 H53:P53 H49:P49 H51:P51 H50:P50 G29:G53 H52:J52 R9 R12 R20 R24 R28:S28 R39:S39 R53:S53 R49:S49 R51:S51 R50:S50" formulaRange="1"/>
    <ignoredError sqref="S9 S20 S24 S12 E9:G9 E12:G12 E20:F20 G21:G24 G20" formulaRange="1" unlockedFormula="1"/>
    <ignoredError sqref="E9:G9 E12:G12 E20:F20 G21:G24 G20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A29" sqref="AA29"/>
    </sheetView>
  </sheetViews>
  <sheetFormatPr defaultColWidth="9.140625" defaultRowHeight="15"/>
  <cols>
    <col min="1" max="1" width="7.00390625" style="0" bestFit="1" customWidth="1"/>
    <col min="2" max="2" width="2.7109375" style="0" customWidth="1"/>
    <col min="3" max="3" width="32.7109375" style="0" customWidth="1"/>
    <col min="4" max="4" width="8.8515625" style="0" bestFit="1" customWidth="1"/>
    <col min="5" max="5" width="7.140625" style="0" customWidth="1"/>
    <col min="6" max="6" width="11.00390625" style="0" bestFit="1" customWidth="1"/>
    <col min="7" max="18" width="8.28125" style="0" customWidth="1"/>
    <col min="25" max="27" width="10.00390625" style="0" bestFit="1" customWidth="1"/>
    <col min="28" max="30" width="11.28125" style="0" bestFit="1" customWidth="1"/>
    <col min="31" max="31" width="12.421875" style="0" bestFit="1" customWidth="1"/>
  </cols>
  <sheetData>
    <row r="1" spans="1:30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4" t="s">
        <v>1</v>
      </c>
      <c r="B2" s="5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>
      <c r="A3" s="4" t="s">
        <v>2</v>
      </c>
      <c r="B3" s="6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 t="s">
        <v>3</v>
      </c>
    </row>
    <row r="5" spans="1:30" ht="15">
      <c r="A5" s="340" t="s">
        <v>4</v>
      </c>
      <c r="B5" s="306" t="s">
        <v>5</v>
      </c>
      <c r="C5" s="307"/>
      <c r="D5" s="311" t="s">
        <v>212</v>
      </c>
      <c r="E5" s="313" t="s">
        <v>6</v>
      </c>
      <c r="F5" s="315" t="s">
        <v>213</v>
      </c>
      <c r="G5" s="342" t="s">
        <v>212</v>
      </c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4"/>
      <c r="S5" s="342" t="s">
        <v>213</v>
      </c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4"/>
    </row>
    <row r="6" spans="1:30" ht="15.75" thickBot="1">
      <c r="A6" s="341"/>
      <c r="B6" s="309"/>
      <c r="C6" s="310"/>
      <c r="D6" s="312"/>
      <c r="E6" s="314"/>
      <c r="F6" s="316"/>
      <c r="G6" s="114">
        <v>1</v>
      </c>
      <c r="H6" s="115">
        <v>2</v>
      </c>
      <c r="I6" s="115">
        <v>3</v>
      </c>
      <c r="J6" s="115">
        <v>4</v>
      </c>
      <c r="K6" s="115">
        <v>5</v>
      </c>
      <c r="L6" s="115">
        <v>6</v>
      </c>
      <c r="M6" s="115">
        <v>7</v>
      </c>
      <c r="N6" s="115">
        <v>8</v>
      </c>
      <c r="O6" s="115">
        <v>9</v>
      </c>
      <c r="P6" s="115">
        <v>10</v>
      </c>
      <c r="Q6" s="115">
        <v>11</v>
      </c>
      <c r="R6" s="116">
        <v>12</v>
      </c>
      <c r="S6" s="114">
        <v>1</v>
      </c>
      <c r="T6" s="115">
        <v>2</v>
      </c>
      <c r="U6" s="115">
        <v>3</v>
      </c>
      <c r="V6" s="115">
        <v>4</v>
      </c>
      <c r="W6" s="115">
        <v>5</v>
      </c>
      <c r="X6" s="115">
        <v>6</v>
      </c>
      <c r="Y6" s="115">
        <v>7</v>
      </c>
      <c r="Z6" s="115">
        <v>8</v>
      </c>
      <c r="AA6" s="115">
        <v>9</v>
      </c>
      <c r="AB6" s="115">
        <v>10</v>
      </c>
      <c r="AC6" s="115">
        <v>11</v>
      </c>
      <c r="AD6" s="116">
        <v>12</v>
      </c>
    </row>
    <row r="7" spans="1:30" ht="15">
      <c r="A7" s="117">
        <v>1</v>
      </c>
      <c r="B7" s="345" t="s">
        <v>162</v>
      </c>
      <c r="C7" s="346"/>
      <c r="D7" s="118">
        <f>INDEX(G7:R7,B2)</f>
        <v>6804</v>
      </c>
      <c r="E7" s="119">
        <f>IF(OR(D7=0,F7=0),0,(F7-D7)/ABS(D7))</f>
        <v>4.938712522045855</v>
      </c>
      <c r="F7" s="120">
        <f>INDEX(S7:AD7,B2)</f>
        <v>40407</v>
      </c>
      <c r="G7" s="123">
        <v>6804</v>
      </c>
      <c r="H7" s="121">
        <f aca="true" t="shared" si="0" ref="H7:R7">G29</f>
        <v>33336</v>
      </c>
      <c r="I7" s="121">
        <f t="shared" si="0"/>
        <v>62122</v>
      </c>
      <c r="J7" s="121">
        <f t="shared" si="0"/>
        <v>28761</v>
      </c>
      <c r="K7" s="121">
        <f t="shared" si="0"/>
        <v>107508</v>
      </c>
      <c r="L7" s="121">
        <f t="shared" si="0"/>
        <v>90333</v>
      </c>
      <c r="M7" s="121">
        <f t="shared" si="0"/>
        <v>65589</v>
      </c>
      <c r="N7" s="121">
        <f t="shared" si="0"/>
        <v>36352</v>
      </c>
      <c r="O7" s="121">
        <f t="shared" si="0"/>
        <v>24344</v>
      </c>
      <c r="P7" s="121">
        <f t="shared" si="0"/>
        <v>45503</v>
      </c>
      <c r="Q7" s="121">
        <f t="shared" si="0"/>
        <v>60907</v>
      </c>
      <c r="R7" s="122">
        <f t="shared" si="0"/>
        <v>34674</v>
      </c>
      <c r="S7" s="122">
        <f aca="true" t="shared" si="1" ref="S7:AD7">R29</f>
        <v>40407</v>
      </c>
      <c r="T7" s="122">
        <f t="shared" si="1"/>
        <v>28155</v>
      </c>
      <c r="U7" s="122">
        <f t="shared" si="1"/>
        <v>26122</v>
      </c>
      <c r="V7" s="122">
        <f t="shared" si="1"/>
        <v>42791</v>
      </c>
      <c r="W7" s="122">
        <f t="shared" si="1"/>
        <v>37361</v>
      </c>
      <c r="X7" s="122">
        <f t="shared" si="1"/>
        <v>34669</v>
      </c>
      <c r="Y7" s="122">
        <f t="shared" si="1"/>
        <v>50326</v>
      </c>
      <c r="Z7" s="122">
        <f t="shared" si="1"/>
        <v>35366</v>
      </c>
      <c r="AA7" s="122">
        <f t="shared" si="1"/>
        <v>36630</v>
      </c>
      <c r="AB7" s="122">
        <f t="shared" si="1"/>
        <v>35018</v>
      </c>
      <c r="AC7" s="122">
        <f t="shared" si="1"/>
        <v>22812</v>
      </c>
      <c r="AD7" s="122">
        <f t="shared" si="1"/>
        <v>13009</v>
      </c>
    </row>
    <row r="8" spans="1:31" ht="15">
      <c r="A8" s="124">
        <v>2</v>
      </c>
      <c r="B8" s="347" t="s">
        <v>163</v>
      </c>
      <c r="C8" s="348"/>
      <c r="D8" s="125">
        <f>_xlfn.SUMIFS(G8:R8,G$6:R$6,"&gt;="&amp;B$2,G$6:R$6,"&lt;="&amp;B$3)</f>
        <v>195846</v>
      </c>
      <c r="E8" s="126">
        <f>IF(OR(D8=0,F8=0),0,(F8-D8)/ABS(D8))</f>
        <v>-0.054323294833695863</v>
      </c>
      <c r="F8" s="127">
        <f>_xlfn.SUMIFS(S8:AD8,S$6:AD$6,"&gt;="&amp;B$2,S$6:AD$6,"&lt;="&amp;B$3)</f>
        <v>185207</v>
      </c>
      <c r="G8" s="32">
        <v>26764</v>
      </c>
      <c r="H8" s="33">
        <v>17659</v>
      </c>
      <c r="I8" s="33">
        <v>5579</v>
      </c>
      <c r="J8" s="33">
        <v>23377</v>
      </c>
      <c r="K8" s="33">
        <v>13054</v>
      </c>
      <c r="L8" s="33">
        <v>16844</v>
      </c>
      <c r="M8" s="33">
        <v>22448</v>
      </c>
      <c r="N8" s="33">
        <v>12676</v>
      </c>
      <c r="O8" s="33">
        <v>14961</v>
      </c>
      <c r="P8" s="33">
        <v>16694</v>
      </c>
      <c r="Q8" s="33">
        <v>16500</v>
      </c>
      <c r="R8" s="34">
        <v>9290</v>
      </c>
      <c r="S8" s="204">
        <v>8595</v>
      </c>
      <c r="T8" s="192">
        <v>6341</v>
      </c>
      <c r="U8" s="192">
        <v>30367</v>
      </c>
      <c r="V8" s="192">
        <v>12261</v>
      </c>
      <c r="W8" s="192">
        <v>13293</v>
      </c>
      <c r="X8" s="192">
        <v>28470</v>
      </c>
      <c r="Y8" s="192">
        <v>13471</v>
      </c>
      <c r="Z8" s="192">
        <v>13552</v>
      </c>
      <c r="AA8" s="192">
        <v>19939</v>
      </c>
      <c r="AB8" s="192">
        <v>13519</v>
      </c>
      <c r="AC8" s="192">
        <v>12763</v>
      </c>
      <c r="AD8" s="192">
        <v>12636</v>
      </c>
      <c r="AE8" s="203"/>
    </row>
    <row r="9" spans="1:31" ht="15">
      <c r="A9" s="124">
        <v>3</v>
      </c>
      <c r="B9" s="347" t="s">
        <v>164</v>
      </c>
      <c r="C9" s="348"/>
      <c r="D9" s="125">
        <f>_xlfn.SUMIFS(G9:R9,G$6:R$6,"&gt;="&amp;B$2,G$6:R$6,"&lt;="&amp;B$3)</f>
        <v>0</v>
      </c>
      <c r="E9" s="126">
        <f aca="true" t="shared" si="2" ref="E9:E29">IF(OR(D9=0,F9=0),0,(F9-D9)/ABS(D9))</f>
        <v>0</v>
      </c>
      <c r="F9" s="127">
        <f>_xlfn.SUMIFS(S9:AD9,S$6:AD$6,"&gt;="&amp;B$2,S$6:AD$6,"&lt;="&amp;B$3)</f>
        <v>0</v>
      </c>
      <c r="G9" s="32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/>
      <c r="Q9" s="33">
        <v>0</v>
      </c>
      <c r="R9" s="34">
        <v>0</v>
      </c>
      <c r="S9" s="191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2">
        <v>0</v>
      </c>
      <c r="AE9" s="203"/>
    </row>
    <row r="10" spans="1:31" ht="15">
      <c r="A10" s="124">
        <v>4</v>
      </c>
      <c r="B10" s="347" t="s">
        <v>165</v>
      </c>
      <c r="C10" s="348"/>
      <c r="D10" s="125">
        <f>_xlfn.SUMIFS(G10:R10,G$6:R$6,"&gt;="&amp;B$2,G$6:R$6,"&lt;="&amp;B$3)</f>
        <v>0</v>
      </c>
      <c r="E10" s="126">
        <f t="shared" si="2"/>
        <v>0</v>
      </c>
      <c r="F10" s="127">
        <f>_xlfn.SUMIFS(S10:AD10,S$6:AD$6,"&gt;="&amp;B$2,S$6:AD$6,"&lt;="&amp;B$3)</f>
        <v>0</v>
      </c>
      <c r="G10" s="32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/>
      <c r="Q10" s="33">
        <v>0</v>
      </c>
      <c r="R10" s="34">
        <v>0</v>
      </c>
      <c r="S10" s="191">
        <v>0</v>
      </c>
      <c r="T10" s="192">
        <v>0</v>
      </c>
      <c r="U10" s="192">
        <v>0</v>
      </c>
      <c r="V10" s="192">
        <v>0</v>
      </c>
      <c r="W10" s="192">
        <v>0</v>
      </c>
      <c r="X10" s="192">
        <v>0</v>
      </c>
      <c r="Y10" s="192">
        <v>0</v>
      </c>
      <c r="Z10" s="192">
        <v>0</v>
      </c>
      <c r="AA10" s="192">
        <v>0</v>
      </c>
      <c r="AB10" s="192">
        <v>0</v>
      </c>
      <c r="AC10" s="192">
        <v>0</v>
      </c>
      <c r="AD10" s="192">
        <v>0</v>
      </c>
      <c r="AE10" s="203"/>
    </row>
    <row r="11" spans="1:30" ht="15">
      <c r="A11" s="124">
        <v>5</v>
      </c>
      <c r="B11" s="347" t="s">
        <v>166</v>
      </c>
      <c r="C11" s="348"/>
      <c r="D11" s="125">
        <f>_xlfn.SUMIFS(G11:R11,G$6:R$6,"&gt;="&amp;B$2,G$6:R$6,"&lt;="&amp;B$3)</f>
        <v>80470</v>
      </c>
      <c r="E11" s="126">
        <f t="shared" si="2"/>
        <v>3.426742885547409</v>
      </c>
      <c r="F11" s="127">
        <f>_xlfn.SUMIFS(S11:AD11,S$6:AD$6,"&gt;="&amp;B$2,S$6:AD$6,"&lt;="&amp;B$3)</f>
        <v>356220</v>
      </c>
      <c r="G11" s="32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36870</v>
      </c>
      <c r="Q11" s="33">
        <v>0</v>
      </c>
      <c r="R11" s="34">
        <v>43600</v>
      </c>
      <c r="S11" s="191">
        <v>40000</v>
      </c>
      <c r="T11" s="192">
        <v>40000</v>
      </c>
      <c r="U11" s="205">
        <v>35000</v>
      </c>
      <c r="V11" s="205">
        <v>30000</v>
      </c>
      <c r="W11" s="205">
        <v>25000</v>
      </c>
      <c r="X11" s="205">
        <v>30000</v>
      </c>
      <c r="Y11" s="205">
        <v>25000</v>
      </c>
      <c r="Z11" s="205">
        <v>30000</v>
      </c>
      <c r="AA11" s="205">
        <v>25000</v>
      </c>
      <c r="AB11" s="205">
        <v>25000</v>
      </c>
      <c r="AC11" s="205">
        <v>25000</v>
      </c>
      <c r="AD11" s="205">
        <v>26220</v>
      </c>
    </row>
    <row r="12" spans="1:30" ht="15">
      <c r="A12" s="124">
        <v>6</v>
      </c>
      <c r="B12" s="128" t="s">
        <v>167</v>
      </c>
      <c r="C12" s="129"/>
      <c r="D12" s="125">
        <f>_xlfn.SUMIFS(G12:R12,G$6:R$6,"&gt;="&amp;B$2,G$6:R$6,"&lt;="&amp;B$3)</f>
        <v>283925</v>
      </c>
      <c r="E12" s="126">
        <f t="shared" si="2"/>
        <v>0</v>
      </c>
      <c r="F12" s="127">
        <f>_xlfn.SUMIFS(S12:AD12,S$6:AD$6,"&gt;="&amp;B$2,S$6:AD$6,"&lt;="&amp;B$3)</f>
        <v>0</v>
      </c>
      <c r="G12" s="32">
        <v>3700</v>
      </c>
      <c r="H12" s="33">
        <v>690</v>
      </c>
      <c r="I12" s="33">
        <v>4000</v>
      </c>
      <c r="J12" s="33">
        <v>535</v>
      </c>
      <c r="K12" s="33">
        <v>2000</v>
      </c>
      <c r="L12" s="33">
        <v>670</v>
      </c>
      <c r="M12" s="33">
        <v>202400</v>
      </c>
      <c r="N12" s="33">
        <v>17400</v>
      </c>
      <c r="O12" s="33">
        <v>48300</v>
      </c>
      <c r="P12" s="33">
        <v>3090</v>
      </c>
      <c r="Q12" s="33">
        <v>640</v>
      </c>
      <c r="R12" s="34">
        <v>500</v>
      </c>
      <c r="S12" s="191">
        <v>0</v>
      </c>
      <c r="T12" s="192">
        <v>0</v>
      </c>
      <c r="U12" s="192">
        <v>0</v>
      </c>
      <c r="V12" s="192">
        <v>0</v>
      </c>
      <c r="W12" s="192">
        <v>0</v>
      </c>
      <c r="X12" s="192">
        <v>0</v>
      </c>
      <c r="Y12" s="192">
        <v>0</v>
      </c>
      <c r="Z12" s="192">
        <v>0</v>
      </c>
      <c r="AA12" s="192">
        <v>0</v>
      </c>
      <c r="AB12" s="192">
        <v>0</v>
      </c>
      <c r="AC12" s="192">
        <v>0</v>
      </c>
      <c r="AD12" s="192">
        <v>0</v>
      </c>
    </row>
    <row r="13" spans="1:30" ht="15">
      <c r="A13" s="124">
        <v>7</v>
      </c>
      <c r="B13" s="349" t="s">
        <v>168</v>
      </c>
      <c r="C13" s="350"/>
      <c r="D13" s="125">
        <f>_xlfn.SUMIFS(G13:R13,G$6:R$6,"&gt;="&amp;B$2,G$6:R$6,"&lt;="&amp;B$3)</f>
        <v>0</v>
      </c>
      <c r="E13" s="126">
        <f t="shared" si="2"/>
        <v>0</v>
      </c>
      <c r="F13" s="127">
        <f>_xlfn.SUMIFS(S13:AD13,S$6:AD$6,"&gt;="&amp;B$2,S$6:AD$6,"&lt;="&amp;B$3)</f>
        <v>0</v>
      </c>
      <c r="G13" s="32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/>
      <c r="Q13" s="33">
        <v>0</v>
      </c>
      <c r="R13" s="34">
        <v>0</v>
      </c>
      <c r="S13" s="191">
        <v>0</v>
      </c>
      <c r="T13" s="192">
        <v>0</v>
      </c>
      <c r="U13" s="192">
        <v>0</v>
      </c>
      <c r="V13" s="192">
        <v>0</v>
      </c>
      <c r="W13" s="192">
        <v>0</v>
      </c>
      <c r="X13" s="192">
        <v>0</v>
      </c>
      <c r="Y13" s="192">
        <v>0</v>
      </c>
      <c r="Z13" s="192">
        <v>0</v>
      </c>
      <c r="AA13" s="192">
        <v>0</v>
      </c>
      <c r="AB13" s="192">
        <v>0</v>
      </c>
      <c r="AC13" s="192">
        <v>0</v>
      </c>
      <c r="AD13" s="192">
        <v>0</v>
      </c>
    </row>
    <row r="14" spans="1:31" ht="15">
      <c r="A14" s="124">
        <v>8</v>
      </c>
      <c r="B14" s="347" t="s">
        <v>169</v>
      </c>
      <c r="C14" s="348"/>
      <c r="D14" s="125">
        <f>_xlfn.SUMIFS(G14:R14,G$6:R$6,"&gt;="&amp;B$2,G$6:R$6,"&lt;="&amp;B$3)</f>
        <v>203624</v>
      </c>
      <c r="E14" s="126">
        <f t="shared" si="2"/>
        <v>-0.9970533925274034</v>
      </c>
      <c r="F14" s="127">
        <f>_xlfn.SUMIFS(S14:AD14,S$6:AD$6,"&gt;="&amp;B$2,S$6:AD$6,"&lt;="&amp;B$3)</f>
        <v>600</v>
      </c>
      <c r="G14" s="32">
        <v>50065</v>
      </c>
      <c r="H14" s="33">
        <v>50295</v>
      </c>
      <c r="I14" s="33">
        <v>161</v>
      </c>
      <c r="J14" s="33">
        <v>100644</v>
      </c>
      <c r="K14" s="33">
        <v>63</v>
      </c>
      <c r="L14" s="33">
        <v>206</v>
      </c>
      <c r="M14" s="33">
        <v>58</v>
      </c>
      <c r="N14" s="33">
        <v>77</v>
      </c>
      <c r="O14" s="33">
        <v>1350</v>
      </c>
      <c r="P14" s="33">
        <v>576</v>
      </c>
      <c r="Q14" s="33">
        <v>79</v>
      </c>
      <c r="R14" s="34">
        <v>50</v>
      </c>
      <c r="S14" s="204">
        <v>50</v>
      </c>
      <c r="T14" s="192">
        <v>50</v>
      </c>
      <c r="U14" s="192">
        <v>50</v>
      </c>
      <c r="V14" s="192">
        <v>50</v>
      </c>
      <c r="W14" s="192">
        <v>50</v>
      </c>
      <c r="X14" s="192">
        <v>50</v>
      </c>
      <c r="Y14" s="192">
        <v>50</v>
      </c>
      <c r="Z14" s="192">
        <v>50</v>
      </c>
      <c r="AA14" s="192">
        <v>50</v>
      </c>
      <c r="AB14" s="192">
        <v>50</v>
      </c>
      <c r="AC14" s="192">
        <v>50</v>
      </c>
      <c r="AD14" s="192">
        <v>50</v>
      </c>
      <c r="AE14" s="203"/>
    </row>
    <row r="15" spans="1:31" ht="15">
      <c r="A15" s="130">
        <v>9</v>
      </c>
      <c r="B15" s="351" t="s">
        <v>170</v>
      </c>
      <c r="C15" s="352"/>
      <c r="D15" s="131">
        <f>_xlfn.SUMIFS(G15:R15,G$6:R$6,"&gt;="&amp;B$2,G$6:R$6,"&lt;="&amp;B$3)</f>
        <v>763865</v>
      </c>
      <c r="E15" s="132">
        <f t="shared" si="2"/>
        <v>-0.2904151911659783</v>
      </c>
      <c r="F15" s="131">
        <f>_xlfn.SUMIFS(S15:AD15,S$6:AD$6,"&gt;="&amp;B$2,S$6:AD$6,"&lt;="&amp;B$3)</f>
        <v>542027</v>
      </c>
      <c r="G15" s="19">
        <f aca="true" t="shared" si="3" ref="G15:AD15">SUM(G8:G14)</f>
        <v>80529</v>
      </c>
      <c r="H15" s="21">
        <f t="shared" si="3"/>
        <v>68644</v>
      </c>
      <c r="I15" s="21">
        <f t="shared" si="3"/>
        <v>9740</v>
      </c>
      <c r="J15" s="42">
        <f t="shared" si="3"/>
        <v>124556</v>
      </c>
      <c r="K15" s="42">
        <f t="shared" si="3"/>
        <v>15117</v>
      </c>
      <c r="L15" s="42">
        <f t="shared" si="3"/>
        <v>17720</v>
      </c>
      <c r="M15" s="42">
        <f t="shared" si="3"/>
        <v>224906</v>
      </c>
      <c r="N15" s="42">
        <f t="shared" si="3"/>
        <v>30153</v>
      </c>
      <c r="O15" s="42">
        <f t="shared" si="3"/>
        <v>64611</v>
      </c>
      <c r="P15" s="42">
        <f t="shared" si="3"/>
        <v>57230</v>
      </c>
      <c r="Q15" s="42">
        <f>SUM(Q8:Q14)</f>
        <v>17219</v>
      </c>
      <c r="R15" s="43">
        <f t="shared" si="3"/>
        <v>53440</v>
      </c>
      <c r="S15" s="188">
        <f t="shared" si="3"/>
        <v>48645</v>
      </c>
      <c r="T15" s="189">
        <f t="shared" si="3"/>
        <v>46391</v>
      </c>
      <c r="U15" s="189">
        <f t="shared" si="3"/>
        <v>65417</v>
      </c>
      <c r="V15" s="42">
        <f t="shared" si="3"/>
        <v>42311</v>
      </c>
      <c r="W15" s="42">
        <f t="shared" si="3"/>
        <v>38343</v>
      </c>
      <c r="X15" s="42">
        <f t="shared" si="3"/>
        <v>58520</v>
      </c>
      <c r="Y15" s="42">
        <f t="shared" si="3"/>
        <v>38521</v>
      </c>
      <c r="Z15" s="42">
        <f t="shared" si="3"/>
        <v>43602</v>
      </c>
      <c r="AA15" s="42">
        <f t="shared" si="3"/>
        <v>44989</v>
      </c>
      <c r="AB15" s="42">
        <f t="shared" si="3"/>
        <v>38569</v>
      </c>
      <c r="AC15" s="42">
        <f t="shared" si="3"/>
        <v>37813</v>
      </c>
      <c r="AD15" s="43">
        <f t="shared" si="3"/>
        <v>38906</v>
      </c>
      <c r="AE15" s="203"/>
    </row>
    <row r="16" spans="1:30" ht="15">
      <c r="A16" s="124">
        <v>10</v>
      </c>
      <c r="B16" s="347" t="s">
        <v>171</v>
      </c>
      <c r="C16" s="348"/>
      <c r="D16" s="125">
        <f>_xlfn.SUMIFS(G16:R16,G$6:R$6,"&gt;="&amp;B$2,G$6:R$6,"&lt;="&amp;B$3)</f>
        <v>2541</v>
      </c>
      <c r="E16" s="126">
        <f t="shared" si="2"/>
        <v>16.493112947658403</v>
      </c>
      <c r="F16" s="127">
        <f>_xlfn.SUMIFS(S16:AD16,S$6:AD$6,"&gt;="&amp;B$2,S$6:AD$6,"&lt;="&amp;B$3)</f>
        <v>44450</v>
      </c>
      <c r="G16" s="32">
        <v>0</v>
      </c>
      <c r="H16" s="33">
        <v>0</v>
      </c>
      <c r="I16" s="33">
        <v>1568</v>
      </c>
      <c r="J16" s="33">
        <v>0</v>
      </c>
      <c r="K16" s="33">
        <v>95</v>
      </c>
      <c r="L16" s="33">
        <v>0</v>
      </c>
      <c r="M16" s="33">
        <v>0</v>
      </c>
      <c r="N16" s="33">
        <v>591</v>
      </c>
      <c r="O16" s="33">
        <v>269</v>
      </c>
      <c r="P16" s="33">
        <v>18</v>
      </c>
      <c r="Q16" s="33">
        <v>0</v>
      </c>
      <c r="R16" s="34">
        <v>0</v>
      </c>
      <c r="S16" s="204">
        <v>7000</v>
      </c>
      <c r="T16" s="192">
        <v>7000</v>
      </c>
      <c r="U16" s="192">
        <v>5050</v>
      </c>
      <c r="V16" s="192">
        <v>0</v>
      </c>
      <c r="W16" s="192">
        <v>6000</v>
      </c>
      <c r="X16" s="192">
        <v>4500</v>
      </c>
      <c r="Y16" s="192">
        <v>0</v>
      </c>
      <c r="Z16" s="192">
        <v>2500</v>
      </c>
      <c r="AA16" s="192">
        <v>4000</v>
      </c>
      <c r="AB16" s="192">
        <v>6500</v>
      </c>
      <c r="AC16" s="192">
        <v>1900</v>
      </c>
      <c r="AD16" s="205">
        <v>0</v>
      </c>
    </row>
    <row r="17" spans="1:30" ht="15">
      <c r="A17" s="124">
        <v>11</v>
      </c>
      <c r="B17" s="347" t="s">
        <v>172</v>
      </c>
      <c r="C17" s="348"/>
      <c r="D17" s="125">
        <f>_xlfn.SUMIFS(G17:R17,G$6:R$6,"&gt;="&amp;B$2,G$6:R$6,"&lt;="&amp;B$3)</f>
        <v>2462</v>
      </c>
      <c r="E17" s="126">
        <f t="shared" si="2"/>
        <v>0.5475223395613322</v>
      </c>
      <c r="F17" s="127">
        <f>_xlfn.SUMIFS(S17:AD17,S$6:AD$6,"&gt;="&amp;B$2,S$6:AD$6,"&lt;="&amp;B$3)</f>
        <v>3810</v>
      </c>
      <c r="G17" s="32">
        <v>46</v>
      </c>
      <c r="H17" s="33">
        <v>30</v>
      </c>
      <c r="I17" s="33">
        <v>74</v>
      </c>
      <c r="J17" s="33">
        <v>52</v>
      </c>
      <c r="K17" s="33">
        <v>29</v>
      </c>
      <c r="L17" s="33">
        <v>68</v>
      </c>
      <c r="M17" s="33">
        <v>115</v>
      </c>
      <c r="N17" s="33">
        <v>284</v>
      </c>
      <c r="O17" s="33">
        <v>362</v>
      </c>
      <c r="P17" s="33">
        <v>402</v>
      </c>
      <c r="Q17" s="33">
        <v>500</v>
      </c>
      <c r="R17" s="34">
        <v>500</v>
      </c>
      <c r="S17" s="204">
        <v>500</v>
      </c>
      <c r="T17" s="192">
        <v>420</v>
      </c>
      <c r="U17" s="192">
        <v>350</v>
      </c>
      <c r="V17" s="192">
        <v>300</v>
      </c>
      <c r="W17" s="192">
        <v>200</v>
      </c>
      <c r="X17" s="192">
        <v>180</v>
      </c>
      <c r="Y17" s="192">
        <v>180</v>
      </c>
      <c r="Z17" s="192">
        <v>180</v>
      </c>
      <c r="AA17" s="192">
        <v>200</v>
      </c>
      <c r="AB17" s="192">
        <v>300</v>
      </c>
      <c r="AC17" s="192">
        <v>500</v>
      </c>
      <c r="AD17" s="192">
        <v>500</v>
      </c>
    </row>
    <row r="18" spans="1:30" ht="15">
      <c r="A18" s="124">
        <v>12</v>
      </c>
      <c r="B18" s="347" t="s">
        <v>173</v>
      </c>
      <c r="C18" s="348"/>
      <c r="D18" s="125">
        <f>_xlfn.SUMIFS(G18:R18,G$6:R$6,"&gt;="&amp;B$2,G$6:R$6,"&lt;="&amp;B$3)</f>
        <v>199859</v>
      </c>
      <c r="E18" s="126">
        <f t="shared" si="2"/>
        <v>0.12579368454760606</v>
      </c>
      <c r="F18" s="127">
        <f>_xlfn.SUMIFS(S18:AD18,S$6:AD$6,"&gt;="&amp;B$2,S$6:AD$6,"&lt;="&amp;B$3)</f>
        <v>225000</v>
      </c>
      <c r="G18" s="32">
        <v>25478</v>
      </c>
      <c r="H18" s="33">
        <v>14893</v>
      </c>
      <c r="I18" s="33">
        <v>15509</v>
      </c>
      <c r="J18" s="33">
        <v>19793</v>
      </c>
      <c r="K18" s="33">
        <v>9457</v>
      </c>
      <c r="L18" s="33">
        <v>12476</v>
      </c>
      <c r="M18" s="33">
        <v>15245</v>
      </c>
      <c r="N18" s="33">
        <v>14941</v>
      </c>
      <c r="O18" s="33">
        <v>13982</v>
      </c>
      <c r="P18" s="33">
        <v>16885</v>
      </c>
      <c r="Q18" s="33">
        <v>19700</v>
      </c>
      <c r="R18" s="33">
        <v>21500</v>
      </c>
      <c r="S18" s="204">
        <v>28683</v>
      </c>
      <c r="T18" s="205">
        <v>16766</v>
      </c>
      <c r="U18" s="206">
        <v>17460</v>
      </c>
      <c r="V18" s="206">
        <v>22283</v>
      </c>
      <c r="W18" s="206">
        <v>10647</v>
      </c>
      <c r="X18" s="206">
        <v>14045</v>
      </c>
      <c r="Y18" s="206">
        <v>17163</v>
      </c>
      <c r="Z18" s="206">
        <v>16820</v>
      </c>
      <c r="AA18" s="206">
        <v>15741</v>
      </c>
      <c r="AB18" s="205">
        <v>19009</v>
      </c>
      <c r="AC18" s="205">
        <v>22178</v>
      </c>
      <c r="AD18" s="205">
        <v>24205</v>
      </c>
    </row>
    <row r="19" spans="1:31" ht="15">
      <c r="A19" s="124">
        <v>13</v>
      </c>
      <c r="B19" s="347" t="s">
        <v>174</v>
      </c>
      <c r="C19" s="348"/>
      <c r="D19" s="125">
        <f>_xlfn.SUMIFS(G19:R19,G$6:R$6,"&gt;="&amp;B$2,G$6:R$6,"&lt;="&amp;B$3)</f>
        <v>223962</v>
      </c>
      <c r="E19" s="126">
        <f>IF(OR(D19=0,F19=0),0,(F19-D19)/ABS(D19))</f>
        <v>0.12197604950839874</v>
      </c>
      <c r="F19" s="127">
        <f>_xlfn.SUMIFS(S19:AD19,S$6:AD$6,"&gt;="&amp;B$2,S$6:AD$6,"&lt;="&amp;B$3)</f>
        <v>251280</v>
      </c>
      <c r="G19" s="32">
        <v>19122</v>
      </c>
      <c r="H19" s="33">
        <v>17199</v>
      </c>
      <c r="I19" s="33">
        <v>16602</v>
      </c>
      <c r="J19" s="33">
        <v>18848</v>
      </c>
      <c r="K19" s="33">
        <v>18696</v>
      </c>
      <c r="L19" s="33">
        <v>24540</v>
      </c>
      <c r="M19" s="33">
        <v>18763</v>
      </c>
      <c r="N19" s="33">
        <v>16907</v>
      </c>
      <c r="O19" s="33">
        <v>16678</v>
      </c>
      <c r="P19" s="33">
        <v>16307</v>
      </c>
      <c r="Q19" s="33">
        <v>19150</v>
      </c>
      <c r="R19" s="34">
        <v>21150</v>
      </c>
      <c r="S19" s="191">
        <v>20252</v>
      </c>
      <c r="T19" s="192">
        <v>20748</v>
      </c>
      <c r="U19" s="192">
        <v>20748</v>
      </c>
      <c r="V19" s="192">
        <v>20748</v>
      </c>
      <c r="W19" s="192">
        <v>20748</v>
      </c>
      <c r="X19" s="192">
        <v>20748</v>
      </c>
      <c r="Y19" s="192">
        <v>27948</v>
      </c>
      <c r="Z19" s="192">
        <v>19548</v>
      </c>
      <c r="AA19" s="192">
        <v>21148</v>
      </c>
      <c r="AB19" s="192">
        <v>19548</v>
      </c>
      <c r="AC19" s="192">
        <v>19548</v>
      </c>
      <c r="AD19" s="192">
        <v>19548</v>
      </c>
      <c r="AE19" s="203"/>
    </row>
    <row r="20" spans="1:30" ht="15">
      <c r="A20" s="124">
        <v>14</v>
      </c>
      <c r="B20" s="347" t="s">
        <v>175</v>
      </c>
      <c r="C20" s="348"/>
      <c r="D20" s="125">
        <f>_xlfn.SUMIFS(G20:R20,G$6:R$6,"&gt;="&amp;B$2,G$6:R$6,"&lt;="&amp;B$3)</f>
        <v>59321</v>
      </c>
      <c r="E20" s="126">
        <f>IF(OR(D20=0,F20=0),0,(F20-D20)/ABS(D20))</f>
        <v>-0.4595168658653765</v>
      </c>
      <c r="F20" s="127">
        <f>_xlfn.SUMIFS(S20:AD20,S$6:AD$6,"&gt;="&amp;B$2,S$6:AD$6,"&lt;="&amp;B$3)</f>
        <v>32062</v>
      </c>
      <c r="G20" s="32">
        <v>8083</v>
      </c>
      <c r="H20" s="33">
        <v>7069</v>
      </c>
      <c r="I20" s="33">
        <v>6882</v>
      </c>
      <c r="J20" s="33">
        <v>2896</v>
      </c>
      <c r="K20" s="33">
        <v>2924</v>
      </c>
      <c r="L20" s="33">
        <v>2904</v>
      </c>
      <c r="M20" s="33">
        <v>3014</v>
      </c>
      <c r="N20" s="33">
        <v>6553</v>
      </c>
      <c r="O20" s="33">
        <v>6482</v>
      </c>
      <c r="P20" s="33">
        <v>6490</v>
      </c>
      <c r="Q20" s="33">
        <v>3012</v>
      </c>
      <c r="R20" s="34">
        <v>3012</v>
      </c>
      <c r="S20" s="191">
        <v>3586</v>
      </c>
      <c r="T20" s="192">
        <v>2564</v>
      </c>
      <c r="U20" s="192">
        <v>2564</v>
      </c>
      <c r="V20" s="192">
        <v>2564</v>
      </c>
      <c r="W20" s="192">
        <v>2564</v>
      </c>
      <c r="X20" s="192">
        <v>2564</v>
      </c>
      <c r="Y20" s="192">
        <v>2564</v>
      </c>
      <c r="Z20" s="192">
        <v>2564</v>
      </c>
      <c r="AA20" s="192">
        <v>2836</v>
      </c>
      <c r="AB20" s="192">
        <v>2564</v>
      </c>
      <c r="AC20" s="192">
        <v>2564</v>
      </c>
      <c r="AD20" s="192">
        <v>2564</v>
      </c>
    </row>
    <row r="21" spans="1:30" ht="15">
      <c r="A21" s="124">
        <v>15</v>
      </c>
      <c r="B21" s="347" t="s">
        <v>176</v>
      </c>
      <c r="C21" s="348"/>
      <c r="D21" s="125">
        <f>_xlfn.SUMIFS(G21:R21,G$6:R$6,"&gt;="&amp;B$2,G$6:R$6,"&lt;="&amp;B$3)</f>
        <v>12974</v>
      </c>
      <c r="E21" s="126">
        <f t="shared" si="2"/>
        <v>-0.39509788808386004</v>
      </c>
      <c r="F21" s="127">
        <f>_xlfn.SUMIFS(S21:AD21,S$6:AD$6,"&gt;="&amp;B$2,S$6:AD$6,"&lt;="&amp;B$3)</f>
        <v>7848</v>
      </c>
      <c r="G21" s="32">
        <v>0</v>
      </c>
      <c r="H21" s="33">
        <v>0</v>
      </c>
      <c r="I21" s="33">
        <v>0</v>
      </c>
      <c r="J21" s="33">
        <v>3162</v>
      </c>
      <c r="K21" s="33">
        <v>389</v>
      </c>
      <c r="L21" s="33">
        <v>2350</v>
      </c>
      <c r="M21" s="33">
        <v>30</v>
      </c>
      <c r="N21" s="33">
        <v>2140</v>
      </c>
      <c r="O21" s="33">
        <v>3433</v>
      </c>
      <c r="P21" s="33">
        <v>555</v>
      </c>
      <c r="Q21" s="33">
        <v>415</v>
      </c>
      <c r="R21" s="34">
        <v>500</v>
      </c>
      <c r="S21" s="204">
        <v>0</v>
      </c>
      <c r="T21" s="192">
        <v>0</v>
      </c>
      <c r="U21" s="192">
        <v>0</v>
      </c>
      <c r="V21" s="192">
        <v>870</v>
      </c>
      <c r="W21" s="192">
        <v>0</v>
      </c>
      <c r="X21" s="192">
        <v>0</v>
      </c>
      <c r="Y21" s="192">
        <v>4800</v>
      </c>
      <c r="Z21" s="192">
        <v>0</v>
      </c>
      <c r="AA21" s="192">
        <v>0</v>
      </c>
      <c r="AB21" s="192">
        <v>2178</v>
      </c>
      <c r="AC21" s="192">
        <v>0</v>
      </c>
      <c r="AD21" s="192">
        <v>0</v>
      </c>
    </row>
    <row r="22" spans="1:30" ht="15">
      <c r="A22" s="124">
        <v>16</v>
      </c>
      <c r="B22" s="347" t="s">
        <v>177</v>
      </c>
      <c r="C22" s="348"/>
      <c r="D22" s="125">
        <f>_xlfn.SUMIFS(G22:R22,G$6:R$6,"&gt;="&amp;B$2,G$6:R$6,"&lt;="&amp;B$3)</f>
        <v>5231</v>
      </c>
      <c r="E22" s="126">
        <f t="shared" si="2"/>
        <v>0.7205123303383675</v>
      </c>
      <c r="F22" s="127">
        <f>_xlfn.SUMIFS(S22:AD22,S$6:AD$6,"&gt;="&amp;B$2,S$6:AD$6,"&lt;="&amp;B$3)</f>
        <v>9000</v>
      </c>
      <c r="G22" s="32">
        <v>262</v>
      </c>
      <c r="H22" s="33">
        <v>0</v>
      </c>
      <c r="I22" s="33">
        <v>1372</v>
      </c>
      <c r="J22" s="33">
        <v>493</v>
      </c>
      <c r="K22" s="33">
        <v>0</v>
      </c>
      <c r="L22" s="33">
        <v>0</v>
      </c>
      <c r="M22" s="33">
        <v>442</v>
      </c>
      <c r="N22" s="33">
        <v>209</v>
      </c>
      <c r="O22" s="33">
        <v>1602</v>
      </c>
      <c r="P22" s="33">
        <v>481</v>
      </c>
      <c r="Q22" s="33">
        <v>0</v>
      </c>
      <c r="R22" s="34">
        <v>370</v>
      </c>
      <c r="S22" s="191">
        <v>200</v>
      </c>
      <c r="T22" s="192">
        <v>200</v>
      </c>
      <c r="U22" s="192">
        <v>2000</v>
      </c>
      <c r="V22" s="192">
        <v>400</v>
      </c>
      <c r="W22" s="192">
        <v>200</v>
      </c>
      <c r="X22" s="192">
        <v>200</v>
      </c>
      <c r="Y22" s="205">
        <v>200</v>
      </c>
      <c r="Z22" s="205">
        <v>200</v>
      </c>
      <c r="AA22" s="205">
        <v>2000</v>
      </c>
      <c r="AB22" s="205">
        <v>200</v>
      </c>
      <c r="AC22" s="205">
        <v>200</v>
      </c>
      <c r="AD22" s="205">
        <v>3000</v>
      </c>
    </row>
    <row r="23" spans="1:30" ht="15">
      <c r="A23" s="124">
        <v>17</v>
      </c>
      <c r="B23" s="347" t="s">
        <v>178</v>
      </c>
      <c r="C23" s="348"/>
      <c r="D23" s="125">
        <f>_xlfn.SUMIFS(G23:R23,G$6:R$6,"&gt;="&amp;B$2,G$6:R$6,"&lt;="&amp;B$3)</f>
        <v>0</v>
      </c>
      <c r="E23" s="126">
        <f t="shared" si="2"/>
        <v>0</v>
      </c>
      <c r="F23" s="127">
        <f>_xlfn.SUMIFS(S23:AD23,S$6:AD$6,"&gt;="&amp;B$2,S$6:AD$6,"&lt;="&amp;B$3)</f>
        <v>0</v>
      </c>
      <c r="G23" s="32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/>
      <c r="Q23" s="33">
        <v>0</v>
      </c>
      <c r="R23" s="34">
        <v>0</v>
      </c>
      <c r="S23" s="191">
        <v>0</v>
      </c>
      <c r="T23" s="192">
        <v>0</v>
      </c>
      <c r="U23" s="192">
        <v>0</v>
      </c>
      <c r="V23" s="192">
        <v>0</v>
      </c>
      <c r="W23" s="192">
        <v>0</v>
      </c>
      <c r="X23" s="192">
        <v>0</v>
      </c>
      <c r="Y23" s="192">
        <v>0</v>
      </c>
      <c r="Z23" s="192">
        <v>0</v>
      </c>
      <c r="AA23" s="192">
        <v>0</v>
      </c>
      <c r="AB23" s="192">
        <v>0</v>
      </c>
      <c r="AC23" s="192">
        <v>0</v>
      </c>
      <c r="AD23" s="192">
        <v>0</v>
      </c>
    </row>
    <row r="24" spans="1:30" ht="15">
      <c r="A24" s="124">
        <v>18</v>
      </c>
      <c r="B24" s="347" t="s">
        <v>179</v>
      </c>
      <c r="C24" s="348"/>
      <c r="D24" s="125">
        <f>_xlfn.SUMIFS(G24:R24,G$6:R$6,"&gt;="&amp;B$2,G$6:R$6,"&lt;="&amp;B$3)</f>
        <v>1513</v>
      </c>
      <c r="E24" s="126">
        <f t="shared" si="2"/>
        <v>-0.0006609385327164573</v>
      </c>
      <c r="F24" s="127">
        <f>_xlfn.SUMIFS(S24:AD24,S$6:AD$6,"&gt;="&amp;B$2,S$6:AD$6,"&lt;="&amp;B$3)</f>
        <v>1512</v>
      </c>
      <c r="G24" s="32">
        <v>153</v>
      </c>
      <c r="H24" s="33">
        <v>120</v>
      </c>
      <c r="I24" s="33">
        <v>125</v>
      </c>
      <c r="J24" s="33">
        <v>128</v>
      </c>
      <c r="K24" s="33">
        <v>119</v>
      </c>
      <c r="L24" s="33">
        <v>126</v>
      </c>
      <c r="M24" s="33">
        <v>126</v>
      </c>
      <c r="N24" s="33">
        <v>123</v>
      </c>
      <c r="O24" s="33">
        <v>121</v>
      </c>
      <c r="P24" s="33">
        <v>122</v>
      </c>
      <c r="Q24" s="33">
        <v>125</v>
      </c>
      <c r="R24" s="34">
        <v>125</v>
      </c>
      <c r="S24" s="191">
        <v>126</v>
      </c>
      <c r="T24" s="192">
        <v>126</v>
      </c>
      <c r="U24" s="192">
        <v>126</v>
      </c>
      <c r="V24" s="192">
        <v>126</v>
      </c>
      <c r="W24" s="192">
        <v>126</v>
      </c>
      <c r="X24" s="192">
        <v>126</v>
      </c>
      <c r="Y24" s="192">
        <v>126</v>
      </c>
      <c r="Z24" s="192">
        <v>126</v>
      </c>
      <c r="AA24" s="192">
        <v>126</v>
      </c>
      <c r="AB24" s="192">
        <v>126</v>
      </c>
      <c r="AC24" s="192">
        <v>126</v>
      </c>
      <c r="AD24" s="192">
        <v>126</v>
      </c>
    </row>
    <row r="25" spans="1:30" ht="15">
      <c r="A25" s="124">
        <v>19</v>
      </c>
      <c r="B25" s="357" t="s">
        <v>180</v>
      </c>
      <c r="C25" s="358"/>
      <c r="D25" s="125">
        <f>_xlfn.SUMIFS(G25:R25,G$6:R$6,"&gt;="&amp;B$2,G$6:R$6,"&lt;="&amp;B$3)</f>
        <v>0</v>
      </c>
      <c r="E25" s="126">
        <f t="shared" si="2"/>
        <v>0</v>
      </c>
      <c r="F25" s="127">
        <f>_xlfn.SUMIFS(S25:AD25,S$6:AD$6,"&gt;="&amp;B$2,S$6:AD$6,"&lt;="&amp;B$3)</f>
        <v>0</v>
      </c>
      <c r="G25" s="32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/>
      <c r="Q25" s="33">
        <v>0</v>
      </c>
      <c r="R25" s="34">
        <v>0</v>
      </c>
      <c r="S25" s="191">
        <v>0</v>
      </c>
      <c r="T25" s="192">
        <v>0</v>
      </c>
      <c r="U25" s="192">
        <v>0</v>
      </c>
      <c r="V25" s="192">
        <v>0</v>
      </c>
      <c r="W25" s="192">
        <v>0</v>
      </c>
      <c r="X25" s="192">
        <v>0</v>
      </c>
      <c r="Y25" s="192">
        <v>0</v>
      </c>
      <c r="Z25" s="192">
        <v>0</v>
      </c>
      <c r="AA25" s="192">
        <v>0</v>
      </c>
      <c r="AB25" s="192">
        <v>0</v>
      </c>
      <c r="AC25" s="192">
        <v>0</v>
      </c>
      <c r="AD25" s="192">
        <v>0</v>
      </c>
    </row>
    <row r="26" spans="1:30" ht="15">
      <c r="A26" s="124">
        <v>20</v>
      </c>
      <c r="B26" s="347" t="s">
        <v>181</v>
      </c>
      <c r="C26" s="348"/>
      <c r="D26" s="125">
        <f>_xlfn.SUMIFS(G26:R26,G$6:R$6,"&gt;="&amp;B$2,G$6:R$6,"&lt;="&amp;B$3)</f>
        <v>222399</v>
      </c>
      <c r="E26" s="126">
        <f t="shared" si="2"/>
        <v>-0.9734711037369772</v>
      </c>
      <c r="F26" s="127">
        <f>_xlfn.SUMIFS(S26:AD26,S$6:AD$6,"&gt;="&amp;B$2,S$6:AD$6,"&lt;="&amp;B$3)</f>
        <v>5900</v>
      </c>
      <c r="G26" s="32">
        <v>853</v>
      </c>
      <c r="H26" s="33">
        <v>547</v>
      </c>
      <c r="I26" s="33">
        <v>969</v>
      </c>
      <c r="J26" s="33">
        <v>437</v>
      </c>
      <c r="K26" s="33">
        <v>583</v>
      </c>
      <c r="L26" s="33">
        <v>0</v>
      </c>
      <c r="M26" s="33">
        <v>216408</v>
      </c>
      <c r="N26" s="33">
        <v>413</v>
      </c>
      <c r="O26" s="33">
        <v>523</v>
      </c>
      <c r="P26" s="33">
        <v>566</v>
      </c>
      <c r="Q26" s="33">
        <v>550</v>
      </c>
      <c r="R26" s="34">
        <v>550</v>
      </c>
      <c r="S26" s="191">
        <v>550</v>
      </c>
      <c r="T26" s="192">
        <v>600</v>
      </c>
      <c r="U26" s="192">
        <v>450</v>
      </c>
      <c r="V26" s="192">
        <v>450</v>
      </c>
      <c r="W26" s="192">
        <v>550</v>
      </c>
      <c r="X26" s="192">
        <v>500</v>
      </c>
      <c r="Y26" s="192">
        <v>500</v>
      </c>
      <c r="Z26" s="192">
        <v>400</v>
      </c>
      <c r="AA26" s="192">
        <v>550</v>
      </c>
      <c r="AB26" s="192">
        <v>350</v>
      </c>
      <c r="AC26" s="192">
        <v>600</v>
      </c>
      <c r="AD26" s="192">
        <v>400</v>
      </c>
    </row>
    <row r="27" spans="1:30" ht="15">
      <c r="A27" s="130">
        <v>21</v>
      </c>
      <c r="B27" s="351" t="s">
        <v>182</v>
      </c>
      <c r="C27" s="352"/>
      <c r="D27" s="131">
        <f>_xlfn.SUMIFS(G27:R27,G$6:R$6,"&gt;="&amp;B$2,G$6:R$6,"&lt;="&amp;B$3)</f>
        <v>730262</v>
      </c>
      <c r="E27" s="132">
        <f t="shared" si="2"/>
        <v>-0.20458410816939673</v>
      </c>
      <c r="F27" s="131">
        <f>_xlfn.SUMIFS(S27:AD27,S$6:AD$6,"&gt;="&amp;B$2,S$6:AD$6,"&lt;="&amp;B$3)</f>
        <v>580862</v>
      </c>
      <c r="G27" s="19">
        <f aca="true" t="shared" si="4" ref="G27:O27">SUM(G16:G26)</f>
        <v>53997</v>
      </c>
      <c r="H27" s="21">
        <f t="shared" si="4"/>
        <v>39858</v>
      </c>
      <c r="I27" s="21">
        <f t="shared" si="4"/>
        <v>43101</v>
      </c>
      <c r="J27" s="42">
        <f t="shared" si="4"/>
        <v>45809</v>
      </c>
      <c r="K27" s="42">
        <f t="shared" si="4"/>
        <v>32292</v>
      </c>
      <c r="L27" s="42">
        <f t="shared" si="4"/>
        <v>42464</v>
      </c>
      <c r="M27" s="42">
        <f t="shared" si="4"/>
        <v>254143</v>
      </c>
      <c r="N27" s="42">
        <f t="shared" si="4"/>
        <v>42161</v>
      </c>
      <c r="O27" s="42">
        <f t="shared" si="4"/>
        <v>43452</v>
      </c>
      <c r="P27" s="42">
        <f>SUM(P16:P26)</f>
        <v>41826</v>
      </c>
      <c r="Q27" s="42">
        <f>SUM(Q16:Q26)</f>
        <v>43452</v>
      </c>
      <c r="R27" s="43">
        <f>SUM(R16:R26)</f>
        <v>47707</v>
      </c>
      <c r="S27" s="188">
        <f aca="true" t="shared" si="5" ref="S27:AD27">SUM(S16:S26)</f>
        <v>60897</v>
      </c>
      <c r="T27" s="189">
        <f t="shared" si="5"/>
        <v>48424</v>
      </c>
      <c r="U27" s="189">
        <f t="shared" si="5"/>
        <v>48748</v>
      </c>
      <c r="V27" s="42">
        <f t="shared" si="5"/>
        <v>47741</v>
      </c>
      <c r="W27" s="42">
        <f t="shared" si="5"/>
        <v>41035</v>
      </c>
      <c r="X27" s="42">
        <f t="shared" si="5"/>
        <v>42863</v>
      </c>
      <c r="Y27" s="42">
        <f t="shared" si="5"/>
        <v>53481</v>
      </c>
      <c r="Z27" s="42">
        <f t="shared" si="5"/>
        <v>42338</v>
      </c>
      <c r="AA27" s="42">
        <f t="shared" si="5"/>
        <v>46601</v>
      </c>
      <c r="AB27" s="42">
        <f t="shared" si="5"/>
        <v>50775</v>
      </c>
      <c r="AC27" s="42">
        <f t="shared" si="5"/>
        <v>47616</v>
      </c>
      <c r="AD27" s="43">
        <f t="shared" si="5"/>
        <v>50343</v>
      </c>
    </row>
    <row r="28" spans="1:30" ht="15">
      <c r="A28" s="133">
        <v>22</v>
      </c>
      <c r="B28" s="353" t="s">
        <v>183</v>
      </c>
      <c r="C28" s="354"/>
      <c r="D28" s="134">
        <f>SUM(D15,-D27)</f>
        <v>33603</v>
      </c>
      <c r="E28" s="135">
        <f t="shared" si="2"/>
        <v>-2.155700383894295</v>
      </c>
      <c r="F28" s="136">
        <f>SUM(F15,-F27)</f>
        <v>-38835</v>
      </c>
      <c r="G28" s="137">
        <f aca="true" t="shared" si="6" ref="G28:AD28">SUM(G15,-G27)</f>
        <v>26532</v>
      </c>
      <c r="H28" s="138">
        <f t="shared" si="6"/>
        <v>28786</v>
      </c>
      <c r="I28" s="138">
        <f t="shared" si="6"/>
        <v>-33361</v>
      </c>
      <c r="J28" s="139">
        <f t="shared" si="6"/>
        <v>78747</v>
      </c>
      <c r="K28" s="139">
        <f t="shared" si="6"/>
        <v>-17175</v>
      </c>
      <c r="L28" s="139">
        <f t="shared" si="6"/>
        <v>-24744</v>
      </c>
      <c r="M28" s="139">
        <f t="shared" si="6"/>
        <v>-29237</v>
      </c>
      <c r="N28" s="139">
        <f t="shared" si="6"/>
        <v>-12008</v>
      </c>
      <c r="O28" s="139">
        <f t="shared" si="6"/>
        <v>21159</v>
      </c>
      <c r="P28" s="139">
        <f t="shared" si="6"/>
        <v>15404</v>
      </c>
      <c r="Q28" s="139">
        <f t="shared" si="6"/>
        <v>-26233</v>
      </c>
      <c r="R28" s="140">
        <f t="shared" si="6"/>
        <v>5733</v>
      </c>
      <c r="S28" s="137">
        <f t="shared" si="6"/>
        <v>-12252</v>
      </c>
      <c r="T28" s="195">
        <f t="shared" si="6"/>
        <v>-2033</v>
      </c>
      <c r="U28" s="195">
        <f t="shared" si="6"/>
        <v>16669</v>
      </c>
      <c r="V28" s="139">
        <f t="shared" si="6"/>
        <v>-5430</v>
      </c>
      <c r="W28" s="139">
        <f t="shared" si="6"/>
        <v>-2692</v>
      </c>
      <c r="X28" s="139">
        <f t="shared" si="6"/>
        <v>15657</v>
      </c>
      <c r="Y28" s="139">
        <f t="shared" si="6"/>
        <v>-14960</v>
      </c>
      <c r="Z28" s="139">
        <f t="shared" si="6"/>
        <v>1264</v>
      </c>
      <c r="AA28" s="139">
        <f t="shared" si="6"/>
        <v>-1612</v>
      </c>
      <c r="AB28" s="139">
        <f t="shared" si="6"/>
        <v>-12206</v>
      </c>
      <c r="AC28" s="139">
        <f t="shared" si="6"/>
        <v>-9803</v>
      </c>
      <c r="AD28" s="140">
        <f t="shared" si="6"/>
        <v>-11437</v>
      </c>
    </row>
    <row r="29" spans="1:31" ht="15.75" thickBot="1">
      <c r="A29" s="141">
        <v>23</v>
      </c>
      <c r="B29" s="355" t="s">
        <v>184</v>
      </c>
      <c r="C29" s="356"/>
      <c r="D29" s="142">
        <f>SUM(D7,D28)</f>
        <v>40407</v>
      </c>
      <c r="E29" s="143">
        <f t="shared" si="2"/>
        <v>-0.9610958497290073</v>
      </c>
      <c r="F29" s="144">
        <f>SUM(F7,F28)</f>
        <v>1572</v>
      </c>
      <c r="G29" s="53">
        <f aca="true" t="shared" si="7" ref="G29:O29">SUM(G7,G28)</f>
        <v>33336</v>
      </c>
      <c r="H29" s="55">
        <f t="shared" si="7"/>
        <v>62122</v>
      </c>
      <c r="I29" s="55">
        <f t="shared" si="7"/>
        <v>28761</v>
      </c>
      <c r="J29" s="103">
        <f t="shared" si="7"/>
        <v>107508</v>
      </c>
      <c r="K29" s="103">
        <f t="shared" si="7"/>
        <v>90333</v>
      </c>
      <c r="L29" s="103">
        <f t="shared" si="7"/>
        <v>65589</v>
      </c>
      <c r="M29" s="103">
        <f t="shared" si="7"/>
        <v>36352</v>
      </c>
      <c r="N29" s="103">
        <f t="shared" si="7"/>
        <v>24344</v>
      </c>
      <c r="O29" s="103">
        <f t="shared" si="7"/>
        <v>45503</v>
      </c>
      <c r="P29" s="103">
        <f>SUM(P7,P28)</f>
        <v>60907</v>
      </c>
      <c r="Q29" s="103">
        <f>SUM(Q7,Q28)</f>
        <v>34674</v>
      </c>
      <c r="R29" s="104">
        <f>SUM(R7,R28)</f>
        <v>40407</v>
      </c>
      <c r="S29" s="53">
        <f aca="true" t="shared" si="8" ref="S29:AD29">SUM(S7,S28)</f>
        <v>28155</v>
      </c>
      <c r="T29" s="194">
        <f t="shared" si="8"/>
        <v>26122</v>
      </c>
      <c r="U29" s="194">
        <f t="shared" si="8"/>
        <v>42791</v>
      </c>
      <c r="V29" s="103">
        <f t="shared" si="8"/>
        <v>37361</v>
      </c>
      <c r="W29" s="103">
        <f t="shared" si="8"/>
        <v>34669</v>
      </c>
      <c r="X29" s="103">
        <f t="shared" si="8"/>
        <v>50326</v>
      </c>
      <c r="Y29" s="103">
        <f t="shared" si="8"/>
        <v>35366</v>
      </c>
      <c r="Z29" s="103">
        <f t="shared" si="8"/>
        <v>36630</v>
      </c>
      <c r="AA29" s="103">
        <f t="shared" si="8"/>
        <v>35018</v>
      </c>
      <c r="AB29" s="103">
        <f t="shared" si="8"/>
        <v>22812</v>
      </c>
      <c r="AC29" s="103">
        <f t="shared" si="8"/>
        <v>13009</v>
      </c>
      <c r="AD29" s="104">
        <f t="shared" si="8"/>
        <v>1572</v>
      </c>
      <c r="AE29" s="203"/>
    </row>
    <row r="30" spans="6:31" ht="15">
      <c r="F30" s="207"/>
      <c r="AE30" s="203"/>
    </row>
    <row r="31" spans="6:30" ht="15"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AD31" s="284"/>
    </row>
    <row r="32" ht="15">
      <c r="Q32" s="203"/>
    </row>
    <row r="33" ht="15">
      <c r="F33" s="203"/>
    </row>
  </sheetData>
  <sheetProtection/>
  <mergeCells count="29"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7:C7"/>
    <mergeCell ref="B8:C8"/>
    <mergeCell ref="B9:C9"/>
    <mergeCell ref="B10:C10"/>
    <mergeCell ref="B11:C11"/>
    <mergeCell ref="B13:C13"/>
    <mergeCell ref="A5:A6"/>
    <mergeCell ref="B5:C6"/>
    <mergeCell ref="D5:D6"/>
    <mergeCell ref="E5:E6"/>
    <mergeCell ref="F5:F6"/>
    <mergeCell ref="S5:AD5"/>
    <mergeCell ref="G5:R5"/>
  </mergeCells>
  <conditionalFormatting sqref="A7:F29 H7:AD7 J8:R29 A1:R6">
    <cfRule type="expression" priority="60" dxfId="0">
      <formula>CELL("védett",A1)=0</formula>
    </cfRule>
  </conditionalFormatting>
  <conditionalFormatting sqref="G7:G29">
    <cfRule type="expression" priority="59" dxfId="0">
      <formula>CELL("védett",G7)=0</formula>
    </cfRule>
  </conditionalFormatting>
  <conditionalFormatting sqref="H8:H29">
    <cfRule type="expression" priority="58" dxfId="0">
      <formula>CELL("védett",H8)=0</formula>
    </cfRule>
  </conditionalFormatting>
  <conditionalFormatting sqref="I8:I29">
    <cfRule type="expression" priority="57" dxfId="0">
      <formula>CELL("védett",I8)=0</formula>
    </cfRule>
  </conditionalFormatting>
  <conditionalFormatting sqref="S5:AD6">
    <cfRule type="expression" priority="55" dxfId="0">
      <formula>CELL("védett",S5)=0</formula>
    </cfRule>
  </conditionalFormatting>
  <conditionalFormatting sqref="S8:AC8 S16:AC17 S9:T10 S26:AC26 S23:T25 S13:T13 S21:AC22 AA19:AC19 S20:Z20 AB20:AC20 S11:AC12 S18:AA18 S19:Y19">
    <cfRule type="expression" priority="56" dxfId="0">
      <formula>CELL("védett",S8)=0</formula>
    </cfRule>
  </conditionalFormatting>
  <conditionalFormatting sqref="AD8 AD16:AD18 AD11:AD12 AD26 AD20:AD22">
    <cfRule type="expression" priority="54" dxfId="0">
      <formula>CELL("védett",AD8)=0</formula>
    </cfRule>
  </conditionalFormatting>
  <conditionalFormatting sqref="U9:AD10">
    <cfRule type="expression" priority="53" dxfId="0">
      <formula>CELL("védett",U9)=0</formula>
    </cfRule>
  </conditionalFormatting>
  <conditionalFormatting sqref="U23:AD23 U25:AD25 AA24:AD24 U24:X24">
    <cfRule type="expression" priority="52" dxfId="0">
      <formula>CELL("védett",U23)=0</formula>
    </cfRule>
  </conditionalFormatting>
  <conditionalFormatting sqref="U13:AD13">
    <cfRule type="expression" priority="51" dxfId="0">
      <formula>CELL("védett",U13)=0</formula>
    </cfRule>
  </conditionalFormatting>
  <conditionalFormatting sqref="V15:AD15">
    <cfRule type="expression" priority="50" dxfId="0">
      <formula>CELL("védett",V15)=0</formula>
    </cfRule>
  </conditionalFormatting>
  <conditionalFormatting sqref="S15">
    <cfRule type="expression" priority="49" dxfId="0">
      <formula>CELL("védett",S15)=0</formula>
    </cfRule>
  </conditionalFormatting>
  <conditionalFormatting sqref="T15">
    <cfRule type="expression" priority="48" dxfId="0">
      <formula>CELL("védett",T15)=0</formula>
    </cfRule>
  </conditionalFormatting>
  <conditionalFormatting sqref="U15">
    <cfRule type="expression" priority="47" dxfId="0">
      <formula>CELL("védett",U15)=0</formula>
    </cfRule>
  </conditionalFormatting>
  <conditionalFormatting sqref="Y24">
    <cfRule type="expression" priority="46" dxfId="0">
      <formula>CELL("védett",Y24)=0</formula>
    </cfRule>
  </conditionalFormatting>
  <conditionalFormatting sqref="Z24">
    <cfRule type="expression" priority="45" dxfId="0">
      <formula>CELL("védett",Z24)=0</formula>
    </cfRule>
  </conditionalFormatting>
  <conditionalFormatting sqref="S14:AD14">
    <cfRule type="expression" priority="44" dxfId="0">
      <formula>CELL("védett",S14)=0</formula>
    </cfRule>
  </conditionalFormatting>
  <conditionalFormatting sqref="V27:AD29">
    <cfRule type="expression" priority="42" dxfId="0">
      <formula>CELL("védett",V27)=0</formula>
    </cfRule>
  </conditionalFormatting>
  <conditionalFormatting sqref="S27:S29">
    <cfRule type="expression" priority="41" dxfId="0">
      <formula>CELL("védett",S27)=0</formula>
    </cfRule>
  </conditionalFormatting>
  <conditionalFormatting sqref="T27:T29">
    <cfRule type="expression" priority="40" dxfId="0">
      <formula>CELL("védett",T27)=0</formula>
    </cfRule>
  </conditionalFormatting>
  <conditionalFormatting sqref="U27:U29">
    <cfRule type="expression" priority="39" dxfId="0">
      <formula>CELL("védett",U27)=0</formula>
    </cfRule>
  </conditionalFormatting>
  <conditionalFormatting sqref="Z19">
    <cfRule type="expression" priority="37" dxfId="0">
      <formula>CELL("védett",Z19)=0</formula>
    </cfRule>
  </conditionalFormatting>
  <conditionalFormatting sqref="AD19">
    <cfRule type="expression" priority="36" dxfId="0">
      <formula>CELL("védett",AD19)=0</formula>
    </cfRule>
  </conditionalFormatting>
  <conditionalFormatting sqref="AA20">
    <cfRule type="expression" priority="34" dxfId="0">
      <formula>CELL("védett",AA20)=0</formula>
    </cfRule>
  </conditionalFormatting>
  <conditionalFormatting sqref="S1:AD4">
    <cfRule type="expression" priority="32" dxfId="0">
      <formula>CELL("védett",S1)=0</formula>
    </cfRule>
  </conditionalFormatting>
  <conditionalFormatting sqref="AB18:AC18">
    <cfRule type="expression" priority="29" dxfId="0">
      <formula>CELL("védett",AB18)=0</formula>
    </cfRule>
  </conditionalFormatting>
  <conditionalFormatting sqref="S26:AD26">
    <cfRule type="expression" priority="28" dxfId="0">
      <formula>CELL("védett",S26)=0</formula>
    </cfRule>
  </conditionalFormatting>
  <conditionalFormatting sqref="S8:AC8">
    <cfRule type="expression" priority="27" dxfId="0">
      <formula>CELL("védett",S8)=0</formula>
    </cfRule>
  </conditionalFormatting>
  <conditionalFormatting sqref="AD8">
    <cfRule type="expression" priority="26" dxfId="0">
      <formula>CELL("védett",AD8)=0</formula>
    </cfRule>
  </conditionalFormatting>
  <dataValidations count="1">
    <dataValidation type="whole" allowBlank="1" showInputMessage="1" showErrorMessage="1" errorTitle="Hónapok" error="A beírt adat 1 és 12 közötti lehet!" sqref="B2:B3">
      <formula1>1</formula1>
      <formula2>12</formula2>
    </dataValidation>
  </dataValidations>
  <printOptions/>
  <pageMargins left="0.7" right="0.7" top="0.75" bottom="0.75" header="0.3" footer="0.3"/>
  <pageSetup orientation="portrait" paperSize="9"/>
  <ignoredErrors>
    <ignoredError sqref="D15:F15 E8 E9 E10 E11 E12 E13 E14 D27:F27 E16 E17 E18:E26 D16:D26 D8:D14 D28:D29 F28:F29 F8:F14 F16:F26 G15:R15 G27:R27 G28:R29" formulaRange="1"/>
    <ignoredError sqref="E28:E29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7"/>
  <sheetViews>
    <sheetView showGridLines="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T28" sqref="T28:U28"/>
    </sheetView>
  </sheetViews>
  <sheetFormatPr defaultColWidth="9.140625" defaultRowHeight="15"/>
  <cols>
    <col min="1" max="1" width="7.00390625" style="0" bestFit="1" customWidth="1"/>
    <col min="2" max="2" width="4.140625" style="0" customWidth="1"/>
    <col min="3" max="3" width="35.7109375" style="0" customWidth="1"/>
    <col min="4" max="4" width="0" style="0" hidden="1" customWidth="1"/>
    <col min="5" max="5" width="8.00390625" style="0" bestFit="1" customWidth="1"/>
    <col min="6" max="6" width="6.28125" style="0" bestFit="1" customWidth="1"/>
    <col min="7" max="7" width="8.28125" style="0" bestFit="1" customWidth="1"/>
    <col min="8" max="8" width="7.00390625" style="0" bestFit="1" customWidth="1"/>
    <col min="9" max="19" width="7.00390625" style="0" customWidth="1"/>
  </cols>
  <sheetData>
    <row r="1" spans="1:20" ht="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9" ht="15">
      <c r="A2" s="4" t="s">
        <v>1</v>
      </c>
      <c r="B2" s="6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>
      <c r="A3" s="4" t="s">
        <v>2</v>
      </c>
      <c r="B3" s="6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1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AE4" s="8" t="s">
        <v>3</v>
      </c>
    </row>
    <row r="5" spans="1:31" ht="15" customHeight="1">
      <c r="A5" s="361" t="s">
        <v>4</v>
      </c>
      <c r="B5" s="363" t="s">
        <v>215</v>
      </c>
      <c r="C5" s="364"/>
      <c r="D5" s="313" t="s">
        <v>6</v>
      </c>
      <c r="E5" s="371" t="s">
        <v>212</v>
      </c>
      <c r="F5" s="313" t="s">
        <v>6</v>
      </c>
      <c r="G5" s="315" t="s">
        <v>213</v>
      </c>
      <c r="H5" s="334" t="s">
        <v>214</v>
      </c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  <c r="T5" s="334" t="s">
        <v>213</v>
      </c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6"/>
    </row>
    <row r="6" spans="1:31" ht="15.75" thickBot="1">
      <c r="A6" s="362"/>
      <c r="B6" s="365"/>
      <c r="C6" s="366"/>
      <c r="D6" s="314"/>
      <c r="E6" s="372"/>
      <c r="F6" s="314"/>
      <c r="G6" s="316"/>
      <c r="H6" s="238">
        <v>1</v>
      </c>
      <c r="I6" s="239">
        <v>2</v>
      </c>
      <c r="J6" s="239">
        <v>3</v>
      </c>
      <c r="K6" s="239">
        <v>4</v>
      </c>
      <c r="L6" s="239">
        <v>5</v>
      </c>
      <c r="M6" s="239">
        <v>6</v>
      </c>
      <c r="N6" s="239">
        <v>7</v>
      </c>
      <c r="O6" s="239">
        <v>8</v>
      </c>
      <c r="P6" s="239">
        <v>9</v>
      </c>
      <c r="Q6" s="240">
        <v>10</v>
      </c>
      <c r="R6" s="240">
        <v>11</v>
      </c>
      <c r="S6" s="241">
        <v>12</v>
      </c>
      <c r="T6" s="9">
        <v>1</v>
      </c>
      <c r="U6" s="282">
        <v>2</v>
      </c>
      <c r="V6" s="282">
        <v>3</v>
      </c>
      <c r="W6" s="57">
        <v>4</v>
      </c>
      <c r="X6" s="57">
        <v>5</v>
      </c>
      <c r="Y6" s="57">
        <v>6</v>
      </c>
      <c r="Z6" s="57">
        <v>7</v>
      </c>
      <c r="AA6" s="57">
        <v>8</v>
      </c>
      <c r="AB6" s="57">
        <v>9</v>
      </c>
      <c r="AC6" s="57">
        <v>10</v>
      </c>
      <c r="AD6" s="57">
        <v>11</v>
      </c>
      <c r="AE6" s="116">
        <v>12</v>
      </c>
    </row>
    <row r="7" spans="1:31" ht="15">
      <c r="A7" s="145">
        <v>1</v>
      </c>
      <c r="B7" s="359" t="s">
        <v>216</v>
      </c>
      <c r="C7" s="360"/>
      <c r="D7" s="242" t="e">
        <f>IF(OR(#REF!=0,#REF!=0),0,(#REF!-#REF!)/ABS(#REF!))</f>
        <v>#REF!</v>
      </c>
      <c r="E7" s="243">
        <f>_xlfn.SUMIFS(H7:S7,H$6:S$6,"&gt;="&amp;B$2,H$6:S$6,"&lt;="&amp;B$3)</f>
        <v>56335</v>
      </c>
      <c r="F7" s="242">
        <f>IF(OR(E7=0,G7=0),0,(G7-E7)/ABS(E7))</f>
        <v>-0.33149906807490903</v>
      </c>
      <c r="G7" s="244">
        <f>_xlfn.SUMIFS(T7:AE7,T$6:AE$6,"&gt;="&amp;B$2,T$6:AE$6,"&lt;="&amp;B$3)</f>
        <v>37660</v>
      </c>
      <c r="H7" s="169">
        <v>2779</v>
      </c>
      <c r="I7" s="245">
        <v>1459</v>
      </c>
      <c r="J7" s="245">
        <v>5624</v>
      </c>
      <c r="K7" s="170">
        <v>7105</v>
      </c>
      <c r="L7" s="170">
        <v>6168</v>
      </c>
      <c r="M7" s="170">
        <v>5259</v>
      </c>
      <c r="N7" s="170">
        <v>5005</v>
      </c>
      <c r="O7" s="170">
        <v>5834</v>
      </c>
      <c r="P7" s="170">
        <v>4352</v>
      </c>
      <c r="Q7" s="170">
        <v>4250</v>
      </c>
      <c r="R7" s="170">
        <v>4250</v>
      </c>
      <c r="S7" s="171">
        <v>4250</v>
      </c>
      <c r="T7" s="262">
        <v>1858</v>
      </c>
      <c r="U7" s="262">
        <v>975</v>
      </c>
      <c r="V7" s="263">
        <v>3760</v>
      </c>
      <c r="W7" s="264">
        <v>4750</v>
      </c>
      <c r="X7" s="264">
        <v>4123</v>
      </c>
      <c r="Y7" s="264">
        <v>3516</v>
      </c>
      <c r="Z7" s="264">
        <v>3346</v>
      </c>
      <c r="AA7" s="264">
        <v>3900</v>
      </c>
      <c r="AB7" s="264">
        <v>2909</v>
      </c>
      <c r="AC7" s="263">
        <v>2841</v>
      </c>
      <c r="AD7" s="263">
        <v>2841</v>
      </c>
      <c r="AE7" s="285">
        <v>2841</v>
      </c>
    </row>
    <row r="8" spans="1:31" ht="15">
      <c r="A8" s="124">
        <v>2</v>
      </c>
      <c r="B8" s="367" t="s">
        <v>217</v>
      </c>
      <c r="C8" s="368"/>
      <c r="D8" s="246" t="e">
        <f>IF(OR(#REF!=0,#REF!=0),0,(#REF!-#REF!)/ABS(#REF!))</f>
        <v>#REF!</v>
      </c>
      <c r="E8" s="125">
        <f>_xlfn.SUMIFS(H8:S8,H$6:S$6,"&gt;="&amp;B$2,H$6:S$6,"&lt;="&amp;B$3)</f>
        <v>3706</v>
      </c>
      <c r="F8" s="246">
        <f>IF(OR(E8=0,G8=0),0,(G8-E8)/ABS(E8))</f>
        <v>1.2965461413923367</v>
      </c>
      <c r="G8" s="127">
        <f>_xlfn.SUMIFS(T8:AE8,T$6:AE$6,"&gt;="&amp;B$2,T$6:AE$6,"&lt;="&amp;B$3)</f>
        <v>8511</v>
      </c>
      <c r="H8" s="32">
        <v>751</v>
      </c>
      <c r="I8" s="247">
        <v>518</v>
      </c>
      <c r="J8" s="247">
        <v>76</v>
      </c>
      <c r="K8" s="33">
        <v>247</v>
      </c>
      <c r="L8" s="33">
        <v>278</v>
      </c>
      <c r="M8" s="33">
        <v>100</v>
      </c>
      <c r="N8" s="33">
        <v>0</v>
      </c>
      <c r="O8" s="33">
        <v>16</v>
      </c>
      <c r="P8" s="33">
        <v>704</v>
      </c>
      <c r="Q8" s="33">
        <v>398</v>
      </c>
      <c r="R8" s="33">
        <v>309</v>
      </c>
      <c r="S8" s="33">
        <v>309</v>
      </c>
      <c r="T8" s="265">
        <v>1725</v>
      </c>
      <c r="U8" s="266">
        <v>1190</v>
      </c>
      <c r="V8" s="266">
        <v>175</v>
      </c>
      <c r="W8" s="267">
        <v>567</v>
      </c>
      <c r="X8" s="267">
        <v>638</v>
      </c>
      <c r="Y8" s="267">
        <v>230</v>
      </c>
      <c r="Z8" s="267">
        <v>0</v>
      </c>
      <c r="AA8" s="267">
        <v>37</v>
      </c>
      <c r="AB8" s="267">
        <v>1617</v>
      </c>
      <c r="AC8" s="266">
        <v>914</v>
      </c>
      <c r="AD8" s="266">
        <v>709</v>
      </c>
      <c r="AE8" s="268">
        <v>709</v>
      </c>
    </row>
    <row r="9" spans="1:31" ht="15">
      <c r="A9" s="124">
        <v>3</v>
      </c>
      <c r="B9" s="367" t="s">
        <v>218</v>
      </c>
      <c r="C9" s="368"/>
      <c r="D9" s="246" t="e">
        <f>IF(OR(#REF!=0,#REF!=0),0,(#REF!-#REF!)/ABS(#REF!))</f>
        <v>#REF!</v>
      </c>
      <c r="E9" s="125">
        <f>_xlfn.SUMIFS(H9:S9,H$6:S$6,"&gt;="&amp;B$2,H$6:S$6,"&lt;="&amp;B$3)</f>
        <v>2812</v>
      </c>
      <c r="F9" s="246">
        <f>IF(OR(E9=0,G9=0),0,(G9-E9)/ABS(E9))</f>
        <v>0.6002844950213371</v>
      </c>
      <c r="G9" s="127">
        <f>_xlfn.SUMIFS(T9:AE9,T$6:AE$6,"&gt;="&amp;B$2,T$6:AE$6,"&lt;="&amp;B$3)</f>
        <v>4500</v>
      </c>
      <c r="H9" s="32">
        <v>124</v>
      </c>
      <c r="I9" s="247">
        <v>315</v>
      </c>
      <c r="J9" s="247">
        <v>193</v>
      </c>
      <c r="K9" s="33">
        <v>120</v>
      </c>
      <c r="L9" s="33">
        <v>145</v>
      </c>
      <c r="M9" s="33">
        <v>335</v>
      </c>
      <c r="N9" s="33">
        <v>354</v>
      </c>
      <c r="O9" s="33">
        <v>223</v>
      </c>
      <c r="P9" s="33">
        <v>314</v>
      </c>
      <c r="Q9" s="33">
        <v>221</v>
      </c>
      <c r="R9" s="33">
        <v>234</v>
      </c>
      <c r="S9" s="33">
        <v>234</v>
      </c>
      <c r="T9" s="265">
        <v>198</v>
      </c>
      <c r="U9" s="266">
        <v>504</v>
      </c>
      <c r="V9" s="266">
        <v>309</v>
      </c>
      <c r="W9" s="267">
        <v>192</v>
      </c>
      <c r="X9" s="267">
        <v>232</v>
      </c>
      <c r="Y9" s="267">
        <v>536</v>
      </c>
      <c r="Z9" s="267">
        <v>566</v>
      </c>
      <c r="AA9" s="267">
        <v>357</v>
      </c>
      <c r="AB9" s="267">
        <v>502</v>
      </c>
      <c r="AC9" s="266">
        <v>354</v>
      </c>
      <c r="AD9" s="266">
        <v>375</v>
      </c>
      <c r="AE9" s="268">
        <v>375</v>
      </c>
    </row>
    <row r="10" spans="1:31" ht="15">
      <c r="A10" s="124">
        <v>4</v>
      </c>
      <c r="B10" s="367" t="s">
        <v>219</v>
      </c>
      <c r="C10" s="368"/>
      <c r="D10" s="246" t="e">
        <f>IF(OR(#REF!=0,#REF!=0),0,(#REF!-#REF!)/ABS(#REF!))</f>
        <v>#REF!</v>
      </c>
      <c r="E10" s="125">
        <f>_xlfn.SUMIFS(H10:S10,H$6:S$6,"&gt;="&amp;B$2,H$6:S$6,"&lt;="&amp;B$3)</f>
        <v>36357</v>
      </c>
      <c r="F10" s="246">
        <f>IF(OR(E10=0,G10=0),0,(G10-E10)/ABS(E10))</f>
        <v>0.10014577660423027</v>
      </c>
      <c r="G10" s="127">
        <f>_xlfn.SUMIFS(T10:AE10,T$6:AE$6,"&gt;="&amp;B$2,T$6:AE$6,"&lt;="&amp;B$3)</f>
        <v>39998</v>
      </c>
      <c r="H10" s="32">
        <v>2178</v>
      </c>
      <c r="I10" s="247">
        <v>1955</v>
      </c>
      <c r="J10" s="247">
        <v>4938</v>
      </c>
      <c r="K10" s="33">
        <v>1172</v>
      </c>
      <c r="L10" s="33">
        <v>2841</v>
      </c>
      <c r="M10" s="33">
        <v>4721</v>
      </c>
      <c r="N10" s="33">
        <v>3005</v>
      </c>
      <c r="O10" s="33">
        <v>2199</v>
      </c>
      <c r="P10" s="33">
        <v>4104</v>
      </c>
      <c r="Q10" s="33">
        <v>3184</v>
      </c>
      <c r="R10" s="33">
        <v>3030</v>
      </c>
      <c r="S10" s="33">
        <v>3030</v>
      </c>
      <c r="T10" s="265">
        <v>2396</v>
      </c>
      <c r="U10" s="266">
        <v>2151</v>
      </c>
      <c r="V10" s="266">
        <v>5433</v>
      </c>
      <c r="W10" s="267">
        <v>1289</v>
      </c>
      <c r="X10" s="267">
        <v>3126</v>
      </c>
      <c r="Y10" s="267">
        <v>5194</v>
      </c>
      <c r="Z10" s="267">
        <v>3306</v>
      </c>
      <c r="AA10" s="267">
        <v>2419</v>
      </c>
      <c r="AB10" s="267">
        <v>4515</v>
      </c>
      <c r="AC10" s="266">
        <v>3503</v>
      </c>
      <c r="AD10" s="266">
        <v>3333</v>
      </c>
      <c r="AE10" s="268">
        <v>3333</v>
      </c>
    </row>
    <row r="11" spans="1:31" ht="15">
      <c r="A11" s="124">
        <v>5</v>
      </c>
      <c r="B11" s="367" t="s">
        <v>220</v>
      </c>
      <c r="C11" s="368"/>
      <c r="D11" s="246" t="e">
        <f>IF(OR(#REF!=0,#REF!=0),0,(#REF!-#REF!)/ABS(#REF!))</f>
        <v>#REF!</v>
      </c>
      <c r="E11" s="125">
        <f>_xlfn.SUMIFS(H11:S11,H$6:S$6,"&gt;="&amp;B$2,H$6:S$6,"&lt;="&amp;B$3)</f>
        <v>46623</v>
      </c>
      <c r="F11" s="246">
        <f>IF(OR(E11=0,G11=0),0,(G11-E11)/ABS(E11))</f>
        <v>-0.47410076571649185</v>
      </c>
      <c r="G11" s="127">
        <f>_xlfn.SUMIFS(T11:AE11,T$6:AE$6,"&gt;="&amp;B$2,T$6:AE$6,"&lt;="&amp;B$3)</f>
        <v>24519</v>
      </c>
      <c r="H11" s="32">
        <v>936</v>
      </c>
      <c r="I11" s="247">
        <v>746</v>
      </c>
      <c r="J11" s="247">
        <v>13080</v>
      </c>
      <c r="K11" s="33">
        <v>1010</v>
      </c>
      <c r="L11" s="33">
        <v>1035</v>
      </c>
      <c r="M11" s="33">
        <v>12002</v>
      </c>
      <c r="N11" s="33">
        <v>2243</v>
      </c>
      <c r="O11" s="33">
        <v>2399</v>
      </c>
      <c r="P11" s="33">
        <v>6226</v>
      </c>
      <c r="Q11" s="33">
        <v>2592</v>
      </c>
      <c r="R11" s="33">
        <v>2227</v>
      </c>
      <c r="S11" s="33">
        <v>2127</v>
      </c>
      <c r="T11" s="265">
        <v>492</v>
      </c>
      <c r="U11" s="266">
        <v>392</v>
      </c>
      <c r="V11" s="266">
        <v>6879</v>
      </c>
      <c r="W11" s="267">
        <v>531</v>
      </c>
      <c r="X11" s="267">
        <v>544</v>
      </c>
      <c r="Y11" s="267">
        <v>6312</v>
      </c>
      <c r="Z11" s="267">
        <v>1180</v>
      </c>
      <c r="AA11" s="267">
        <v>1262</v>
      </c>
      <c r="AB11" s="267">
        <v>3274</v>
      </c>
      <c r="AC11" s="266">
        <v>1363</v>
      </c>
      <c r="AD11" s="266">
        <v>1171</v>
      </c>
      <c r="AE11" s="268">
        <v>1119</v>
      </c>
    </row>
    <row r="12" spans="1:31" ht="15">
      <c r="A12" s="124">
        <v>6</v>
      </c>
      <c r="B12" s="367" t="s">
        <v>221</v>
      </c>
      <c r="C12" s="368"/>
      <c r="D12" s="246" t="e">
        <f>IF(OR(#REF!=0,#REF!=0),0,(#REF!-#REF!)/ABS(#REF!))</f>
        <v>#REF!</v>
      </c>
      <c r="E12" s="125">
        <f>_xlfn.SUMIFS(H12:S12,H$6:S$6,"&gt;="&amp;B$2,H$6:S$6,"&lt;="&amp;B$3)</f>
        <v>0</v>
      </c>
      <c r="F12" s="246">
        <f aca="true" t="shared" si="0" ref="F12:F17">IF(OR(E12=0,G12=0),0,(G12-E12)/ABS(E12))</f>
        <v>0</v>
      </c>
      <c r="G12" s="127">
        <f>_xlfn.SUMIFS(T12:AE12,T$6:AE$6,"&gt;="&amp;B$2,T$6:AE$6,"&lt;="&amp;B$3)</f>
        <v>10042</v>
      </c>
      <c r="H12" s="32">
        <v>0</v>
      </c>
      <c r="I12" s="247">
        <v>0</v>
      </c>
      <c r="J12" s="247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/>
      <c r="R12" s="33">
        <v>0</v>
      </c>
      <c r="S12" s="34">
        <v>0</v>
      </c>
      <c r="T12" s="286">
        <v>202</v>
      </c>
      <c r="U12" s="269">
        <v>161</v>
      </c>
      <c r="V12" s="269">
        <v>2817</v>
      </c>
      <c r="W12" s="269">
        <v>217</v>
      </c>
      <c r="X12" s="269">
        <v>223</v>
      </c>
      <c r="Y12" s="269">
        <v>2585</v>
      </c>
      <c r="Z12" s="269">
        <v>483</v>
      </c>
      <c r="AA12" s="269">
        <v>517</v>
      </c>
      <c r="AB12" s="269">
        <v>1341</v>
      </c>
      <c r="AC12" s="269">
        <v>558</v>
      </c>
      <c r="AD12" s="269">
        <v>480</v>
      </c>
      <c r="AE12" s="268">
        <v>458</v>
      </c>
    </row>
    <row r="13" spans="1:31" ht="15">
      <c r="A13" s="124">
        <v>7</v>
      </c>
      <c r="B13" s="367">
        <v>0</v>
      </c>
      <c r="C13" s="368"/>
      <c r="D13" s="246" t="e">
        <f>IF(OR(#REF!=0,#REF!=0),0,(#REF!-#REF!)/ABS(#REF!))</f>
        <v>#REF!</v>
      </c>
      <c r="E13" s="125">
        <f>_xlfn.SUMIFS(H13:S13,H$6:S$6,"&gt;="&amp;B$2,H$6:S$6,"&lt;="&amp;B$3)</f>
        <v>0</v>
      </c>
      <c r="F13" s="246">
        <f t="shared" si="0"/>
        <v>0</v>
      </c>
      <c r="G13" s="127">
        <f>_xlfn.SUMIFS(T13:AE13,T$6:AE$6,"&gt;="&amp;B$2,T$6:AE$6,"&lt;="&amp;B$3)</f>
        <v>0</v>
      </c>
      <c r="H13" s="32">
        <v>0</v>
      </c>
      <c r="I13" s="247">
        <v>0</v>
      </c>
      <c r="J13" s="247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4">
        <v>0</v>
      </c>
      <c r="T13" s="286">
        <v>0</v>
      </c>
      <c r="U13" s="266">
        <v>0</v>
      </c>
      <c r="V13" s="266">
        <v>0</v>
      </c>
      <c r="W13" s="266">
        <v>0</v>
      </c>
      <c r="X13" s="266">
        <v>0</v>
      </c>
      <c r="Y13" s="266">
        <v>0</v>
      </c>
      <c r="Z13" s="266">
        <v>0</v>
      </c>
      <c r="AA13" s="266">
        <v>0</v>
      </c>
      <c r="AB13" s="266">
        <v>0</v>
      </c>
      <c r="AC13" s="266">
        <v>0</v>
      </c>
      <c r="AD13" s="266">
        <v>0</v>
      </c>
      <c r="AE13" s="268">
        <v>0</v>
      </c>
    </row>
    <row r="14" spans="1:31" ht="15">
      <c r="A14" s="124">
        <v>8</v>
      </c>
      <c r="B14" s="367">
        <v>0</v>
      </c>
      <c r="C14" s="368"/>
      <c r="D14" s="246" t="e">
        <f>IF(OR(#REF!=0,#REF!=0),0,(#REF!-#REF!)/ABS(#REF!))</f>
        <v>#REF!</v>
      </c>
      <c r="E14" s="125">
        <f>_xlfn.SUMIFS(H14:S14,H$6:S$6,"&gt;="&amp;B$2,H$6:S$6,"&lt;="&amp;B$3)</f>
        <v>0</v>
      </c>
      <c r="F14" s="246">
        <f t="shared" si="0"/>
        <v>0</v>
      </c>
      <c r="G14" s="127">
        <f>_xlfn.SUMIFS(T14:AE14,T$6:AE$6,"&gt;="&amp;B$2,T$6:AE$6,"&lt;="&amp;B$3)</f>
        <v>0</v>
      </c>
      <c r="H14" s="248">
        <v>0</v>
      </c>
      <c r="I14" s="249">
        <v>0</v>
      </c>
      <c r="J14" s="249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33">
        <v>0</v>
      </c>
      <c r="R14" s="33">
        <v>0</v>
      </c>
      <c r="S14" s="34">
        <v>0</v>
      </c>
      <c r="T14" s="286">
        <v>0</v>
      </c>
      <c r="U14" s="266">
        <v>0</v>
      </c>
      <c r="V14" s="266">
        <v>0</v>
      </c>
      <c r="W14" s="266">
        <v>0</v>
      </c>
      <c r="X14" s="266">
        <v>0</v>
      </c>
      <c r="Y14" s="266">
        <v>0</v>
      </c>
      <c r="Z14" s="266">
        <v>0</v>
      </c>
      <c r="AA14" s="266">
        <v>0</v>
      </c>
      <c r="AB14" s="266">
        <v>0</v>
      </c>
      <c r="AC14" s="266">
        <v>0</v>
      </c>
      <c r="AD14" s="266">
        <v>0</v>
      </c>
      <c r="AE14" s="268">
        <v>0</v>
      </c>
    </row>
    <row r="15" spans="1:31" ht="15">
      <c r="A15" s="124">
        <v>9</v>
      </c>
      <c r="B15" s="271">
        <v>0</v>
      </c>
      <c r="C15" s="272">
        <v>0</v>
      </c>
      <c r="D15" s="246" t="e">
        <f>IF(OR(#REF!=0,#REF!=0),0,(#REF!-#REF!)/ABS(#REF!))</f>
        <v>#REF!</v>
      </c>
      <c r="E15" s="125">
        <f>_xlfn.SUMIFS(H15:S15,H$6:S$6,"&gt;="&amp;B$2,H$6:S$6,"&lt;="&amp;B$3)</f>
        <v>0</v>
      </c>
      <c r="F15" s="246">
        <f t="shared" si="0"/>
        <v>0</v>
      </c>
      <c r="G15" s="127">
        <f>_xlfn.SUMIFS(T15:AE15,T$6:AE$6,"&gt;="&amp;B$2,T$6:AE$6,"&lt;="&amp;B$3)</f>
        <v>0</v>
      </c>
      <c r="H15" s="32">
        <v>0</v>
      </c>
      <c r="I15" s="247">
        <v>0</v>
      </c>
      <c r="J15" s="247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4">
        <v>0</v>
      </c>
      <c r="T15" s="286">
        <v>0</v>
      </c>
      <c r="U15" s="266">
        <v>0</v>
      </c>
      <c r="V15" s="266">
        <v>0</v>
      </c>
      <c r="W15" s="266">
        <v>0</v>
      </c>
      <c r="X15" s="266">
        <v>0</v>
      </c>
      <c r="Y15" s="266">
        <v>0</v>
      </c>
      <c r="Z15" s="266">
        <v>0</v>
      </c>
      <c r="AA15" s="266">
        <v>0</v>
      </c>
      <c r="AB15" s="266">
        <v>0</v>
      </c>
      <c r="AC15" s="266">
        <v>0</v>
      </c>
      <c r="AD15" s="266">
        <v>0</v>
      </c>
      <c r="AE15" s="268">
        <v>0</v>
      </c>
    </row>
    <row r="16" spans="1:31" ht="15.75" thickBot="1">
      <c r="A16" s="251">
        <v>10</v>
      </c>
      <c r="B16" s="273">
        <v>0</v>
      </c>
      <c r="C16" s="274">
        <v>0</v>
      </c>
      <c r="D16" s="252" t="e">
        <f>IF(OR(#REF!=0,#REF!=0),0,(#REF!-#REF!)/ABS(#REF!))</f>
        <v>#REF!</v>
      </c>
      <c r="E16" s="253">
        <f>_xlfn.SUMIFS(H16:S16,H$6:S$6,"&gt;="&amp;B$2,H$6:S$6,"&lt;="&amp;B$3)</f>
        <v>0</v>
      </c>
      <c r="F16" s="252">
        <f t="shared" si="0"/>
        <v>0</v>
      </c>
      <c r="G16" s="254">
        <f>_xlfn.SUMIFS(T16:AE16,T$6:AE$6,"&gt;="&amp;B$2,T$6:AE$6,"&lt;="&amp;B$3)</f>
        <v>0</v>
      </c>
      <c r="H16" s="248">
        <v>0</v>
      </c>
      <c r="I16" s="249">
        <v>0</v>
      </c>
      <c r="J16" s="249">
        <v>0</v>
      </c>
      <c r="K16" s="250">
        <v>0</v>
      </c>
      <c r="L16" s="250">
        <v>0</v>
      </c>
      <c r="M16" s="250">
        <v>0</v>
      </c>
      <c r="N16" s="250">
        <v>0</v>
      </c>
      <c r="O16" s="250">
        <v>0</v>
      </c>
      <c r="P16" s="250">
        <v>0</v>
      </c>
      <c r="Q16" s="250">
        <v>0</v>
      </c>
      <c r="R16" s="250">
        <v>0</v>
      </c>
      <c r="S16" s="255">
        <v>0</v>
      </c>
      <c r="T16" s="287">
        <v>0</v>
      </c>
      <c r="U16" s="270">
        <v>0</v>
      </c>
      <c r="V16" s="270">
        <v>0</v>
      </c>
      <c r="W16" s="270">
        <v>0</v>
      </c>
      <c r="X16" s="270">
        <v>0</v>
      </c>
      <c r="Y16" s="270">
        <v>0</v>
      </c>
      <c r="Z16" s="270">
        <v>0</v>
      </c>
      <c r="AA16" s="266">
        <v>0</v>
      </c>
      <c r="AB16" s="266">
        <v>0</v>
      </c>
      <c r="AC16" s="266">
        <v>0</v>
      </c>
      <c r="AD16" s="266">
        <v>0</v>
      </c>
      <c r="AE16" s="288">
        <v>0</v>
      </c>
    </row>
    <row r="17" spans="1:31" ht="15.75" thickBot="1">
      <c r="A17" s="160">
        <v>11</v>
      </c>
      <c r="B17" s="369" t="s">
        <v>211</v>
      </c>
      <c r="C17" s="370"/>
      <c r="D17" s="256" t="e">
        <f>IF(OR(#REF!=0,#REF!=0),0,(#REF!-#REF!)/ABS(#REF!))</f>
        <v>#REF!</v>
      </c>
      <c r="E17" s="257">
        <f>SUM(E7:E16)</f>
        <v>145833</v>
      </c>
      <c r="F17" s="256">
        <f t="shared" si="0"/>
        <v>-0.14127803720694218</v>
      </c>
      <c r="G17" s="258">
        <f>SUM(G7:G16)</f>
        <v>125230</v>
      </c>
      <c r="H17" s="259">
        <f>SUM(H7:H16)</f>
        <v>6768</v>
      </c>
      <c r="I17" s="260">
        <f aca="true" t="shared" si="1" ref="I17:S17">SUM(I7:I16)</f>
        <v>4993</v>
      </c>
      <c r="J17" s="260">
        <f t="shared" si="1"/>
        <v>23911</v>
      </c>
      <c r="K17" s="260">
        <f t="shared" si="1"/>
        <v>9654</v>
      </c>
      <c r="L17" s="260">
        <f t="shared" si="1"/>
        <v>10467</v>
      </c>
      <c r="M17" s="260">
        <f t="shared" si="1"/>
        <v>22417</v>
      </c>
      <c r="N17" s="260">
        <f t="shared" si="1"/>
        <v>10607</v>
      </c>
      <c r="O17" s="260">
        <f t="shared" si="1"/>
        <v>10671</v>
      </c>
      <c r="P17" s="260">
        <f t="shared" si="1"/>
        <v>15700</v>
      </c>
      <c r="Q17" s="260">
        <f t="shared" si="1"/>
        <v>10645</v>
      </c>
      <c r="R17" s="260">
        <f t="shared" si="1"/>
        <v>10050</v>
      </c>
      <c r="S17" s="261">
        <f t="shared" si="1"/>
        <v>9950</v>
      </c>
      <c r="T17" s="289">
        <f>SUM(T7:T16)</f>
        <v>6871</v>
      </c>
      <c r="U17" s="257">
        <f aca="true" t="shared" si="2" ref="U17:AE17">SUM(U7:U16)</f>
        <v>5373</v>
      </c>
      <c r="V17" s="257">
        <f t="shared" si="2"/>
        <v>19373</v>
      </c>
      <c r="W17" s="257">
        <f t="shared" si="2"/>
        <v>7546</v>
      </c>
      <c r="X17" s="257">
        <f t="shared" si="2"/>
        <v>8886</v>
      </c>
      <c r="Y17" s="257">
        <f t="shared" si="2"/>
        <v>18373</v>
      </c>
      <c r="Z17" s="257">
        <f t="shared" si="2"/>
        <v>8881</v>
      </c>
      <c r="AA17" s="257">
        <f t="shared" si="2"/>
        <v>8492</v>
      </c>
      <c r="AB17" s="257">
        <f t="shared" si="2"/>
        <v>14158</v>
      </c>
      <c r="AC17" s="257">
        <f t="shared" si="2"/>
        <v>9533</v>
      </c>
      <c r="AD17" s="257">
        <f t="shared" si="2"/>
        <v>8909</v>
      </c>
      <c r="AE17" s="258">
        <f t="shared" si="2"/>
        <v>8835</v>
      </c>
    </row>
  </sheetData>
  <sheetProtection/>
  <mergeCells count="17">
    <mergeCell ref="B14:C14"/>
    <mergeCell ref="B17:C17"/>
    <mergeCell ref="T5:AE5"/>
    <mergeCell ref="B8:C8"/>
    <mergeCell ref="B9:C9"/>
    <mergeCell ref="B10:C10"/>
    <mergeCell ref="B11:C11"/>
    <mergeCell ref="B12:C12"/>
    <mergeCell ref="B13:C13"/>
    <mergeCell ref="E5:E6"/>
    <mergeCell ref="F5:F6"/>
    <mergeCell ref="G5:G6"/>
    <mergeCell ref="H5:S5"/>
    <mergeCell ref="B7:C7"/>
    <mergeCell ref="A5:A6"/>
    <mergeCell ref="B5:C6"/>
    <mergeCell ref="D5:D6"/>
  </mergeCells>
  <conditionalFormatting sqref="A7:A16 D7:G16 AE4 T1 A17:S17 A1:S3 A5:S6 A4:R4">
    <cfRule type="expression" priority="20" dxfId="0">
      <formula>CELL("védett",A1)=0</formula>
    </cfRule>
  </conditionalFormatting>
  <conditionalFormatting sqref="P7:P16">
    <cfRule type="expression" priority="50" dxfId="0">
      <formula>CELL("védett",P7)=0</formula>
    </cfRule>
  </conditionalFormatting>
  <conditionalFormatting sqref="Q7:Q16">
    <cfRule type="expression" priority="49" dxfId="0">
      <formula>CELL("védett",Q7)=0</formula>
    </cfRule>
  </conditionalFormatting>
  <conditionalFormatting sqref="R7:R16 S8:S11">
    <cfRule type="expression" priority="48" dxfId="0">
      <formula>CELL("védett",R7)=0</formula>
    </cfRule>
  </conditionalFormatting>
  <conditionalFormatting sqref="S7 S12:S16">
    <cfRule type="expression" priority="47" dxfId="0">
      <formula>CELL("védett",S7)=0</formula>
    </cfRule>
  </conditionalFormatting>
  <conditionalFormatting sqref="H12:H16">
    <cfRule type="expression" priority="44" dxfId="0">
      <formula>CELL("védett",H12)=0</formula>
    </cfRule>
  </conditionalFormatting>
  <conditionalFormatting sqref="K7:K16">
    <cfRule type="expression" priority="43" dxfId="0">
      <formula>CELL("védett",K7)=0</formula>
    </cfRule>
  </conditionalFormatting>
  <conditionalFormatting sqref="L7:L16">
    <cfRule type="expression" priority="42" dxfId="0">
      <formula>CELL("védett",L7)=0</formula>
    </cfRule>
  </conditionalFormatting>
  <conditionalFormatting sqref="M7:M16">
    <cfRule type="expression" priority="41" dxfId="0">
      <formula>CELL("védett",M7)=0</formula>
    </cfRule>
  </conditionalFormatting>
  <conditionalFormatting sqref="H7:H13">
    <cfRule type="expression" priority="40" dxfId="0">
      <formula>CELL("védett",H7)=0</formula>
    </cfRule>
  </conditionalFormatting>
  <conditionalFormatting sqref="I12:J16">
    <cfRule type="expression" priority="39" dxfId="0">
      <formula>CELL("védett",I12)=0</formula>
    </cfRule>
  </conditionalFormatting>
  <conditionalFormatting sqref="I7:J13">
    <cfRule type="expression" priority="38" dxfId="0">
      <formula>CELL("védett",I7)=0</formula>
    </cfRule>
  </conditionalFormatting>
  <conditionalFormatting sqref="N7:N16">
    <cfRule type="expression" priority="36" dxfId="0">
      <formula>CELL("védett",N7)=0</formula>
    </cfRule>
  </conditionalFormatting>
  <conditionalFormatting sqref="O7:O16">
    <cfRule type="expression" priority="35" dxfId="0">
      <formula>CELL("védett",O7)=0</formula>
    </cfRule>
  </conditionalFormatting>
  <conditionalFormatting sqref="P12:P16">
    <cfRule type="expression" priority="34" dxfId="0">
      <formula>CELL("védett",P12)=0</formula>
    </cfRule>
  </conditionalFormatting>
  <conditionalFormatting sqref="P7:P11">
    <cfRule type="expression" priority="33" dxfId="0">
      <formula>CELL("védett",P7)=0</formula>
    </cfRule>
  </conditionalFormatting>
  <conditionalFormatting sqref="N7:N11">
    <cfRule type="expression" priority="32" dxfId="0">
      <formula>CELL("védett",N7)=0</formula>
    </cfRule>
  </conditionalFormatting>
  <conditionalFormatting sqref="O7:O11">
    <cfRule type="expression" priority="31" dxfId="0">
      <formula>CELL("védett",O7)=0</formula>
    </cfRule>
  </conditionalFormatting>
  <conditionalFormatting sqref="T5:AE6 T17:AE17">
    <cfRule type="expression" priority="6" dxfId="0">
      <formula>CELL("védett",T5)=0</formula>
    </cfRule>
  </conditionalFormatting>
  <dataValidations count="1">
    <dataValidation type="whole" allowBlank="1" showInputMessage="1" showErrorMessage="1" errorTitle="Hónapok" error="A beírt adat 1 és 12 közötti lehet!" sqref="B2:B3">
      <formula1>1</formula1>
      <formula2>12</formula2>
    </dataValidation>
  </dataValidations>
  <printOptions/>
  <pageMargins left="0.7" right="0.7" top="0.75" bottom="0.75" header="0.3" footer="0.3"/>
  <pageSetup orientation="portrait" paperSize="9"/>
  <ignoredErrors>
    <ignoredError sqref="H17 I17:Q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35"/>
  <sheetViews>
    <sheetView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S7" sqref="S7"/>
    </sheetView>
  </sheetViews>
  <sheetFormatPr defaultColWidth="9.140625" defaultRowHeight="15"/>
  <cols>
    <col min="1" max="1" width="7.00390625" style="0" bestFit="1" customWidth="1"/>
    <col min="2" max="2" width="4.140625" style="0" customWidth="1"/>
    <col min="3" max="3" width="29.8515625" style="0" customWidth="1"/>
    <col min="4" max="4" width="8.00390625" style="0" bestFit="1" customWidth="1"/>
    <col min="5" max="5" width="6.28125" style="0" bestFit="1" customWidth="1"/>
    <col min="6" max="6" width="8.28125" style="0" bestFit="1" customWidth="1"/>
    <col min="7" max="18" width="7.00390625" style="0" customWidth="1"/>
    <col min="19" max="30" width="8.28125" style="0" bestFit="1" customWidth="1"/>
    <col min="31" max="31" width="15.140625" style="0" bestFit="1" customWidth="1"/>
  </cols>
  <sheetData>
    <row r="1" spans="1:30" ht="15">
      <c r="A1" s="1" t="s">
        <v>0</v>
      </c>
      <c r="B1" s="2"/>
      <c r="C1" s="3"/>
      <c r="D1" s="3"/>
      <c r="E1" s="3"/>
      <c r="F1" s="3"/>
      <c r="G1" s="3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">
      <c r="A2" s="4" t="s">
        <v>1</v>
      </c>
      <c r="B2" s="6">
        <v>1</v>
      </c>
      <c r="C2" s="3"/>
      <c r="D2" s="3"/>
      <c r="E2" s="3"/>
      <c r="F2" s="3"/>
      <c r="G2" s="3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">
      <c r="A3" s="4" t="s">
        <v>2</v>
      </c>
      <c r="B3" s="6">
        <v>12</v>
      </c>
      <c r="C3" s="3"/>
      <c r="D3" s="3"/>
      <c r="E3" s="3"/>
      <c r="F3" s="3"/>
      <c r="G3" s="3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75" thickBot="1">
      <c r="A4" s="3"/>
      <c r="B4" s="3"/>
      <c r="C4" s="3"/>
      <c r="D4" s="3"/>
      <c r="E4" s="3"/>
      <c r="F4" s="3"/>
      <c r="G4" s="3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 t="s">
        <v>3</v>
      </c>
    </row>
    <row r="5" spans="1:30" ht="15">
      <c r="A5" s="361" t="s">
        <v>4</v>
      </c>
      <c r="B5" s="361" t="s">
        <v>5</v>
      </c>
      <c r="C5" s="373"/>
      <c r="D5" s="311" t="s">
        <v>212</v>
      </c>
      <c r="E5" s="313" t="s">
        <v>6</v>
      </c>
      <c r="F5" s="315" t="s">
        <v>213</v>
      </c>
      <c r="G5" s="334" t="s">
        <v>212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6"/>
      <c r="S5" s="334" t="s">
        <v>213</v>
      </c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6"/>
    </row>
    <row r="6" spans="1:30" ht="15.75" thickBot="1">
      <c r="A6" s="362"/>
      <c r="B6" s="362"/>
      <c r="C6" s="374"/>
      <c r="D6" s="312"/>
      <c r="E6" s="314"/>
      <c r="F6" s="316"/>
      <c r="G6" s="9">
        <v>1</v>
      </c>
      <c r="H6" s="10">
        <v>2</v>
      </c>
      <c r="I6" s="10">
        <v>3</v>
      </c>
      <c r="J6" s="57">
        <v>4</v>
      </c>
      <c r="K6" s="57">
        <v>5</v>
      </c>
      <c r="L6" s="57">
        <v>6</v>
      </c>
      <c r="M6" s="57">
        <v>7</v>
      </c>
      <c r="N6" s="57">
        <v>8</v>
      </c>
      <c r="O6" s="57">
        <v>9</v>
      </c>
      <c r="P6" s="57">
        <v>10</v>
      </c>
      <c r="Q6" s="57">
        <v>11</v>
      </c>
      <c r="R6" s="11">
        <v>12</v>
      </c>
      <c r="S6" s="9">
        <v>1</v>
      </c>
      <c r="T6" s="10">
        <v>2</v>
      </c>
      <c r="U6" s="10">
        <v>3</v>
      </c>
      <c r="V6" s="57">
        <v>4</v>
      </c>
      <c r="W6" s="57">
        <v>5</v>
      </c>
      <c r="X6" s="57">
        <v>6</v>
      </c>
      <c r="Y6" s="57">
        <v>7</v>
      </c>
      <c r="Z6" s="57">
        <v>8</v>
      </c>
      <c r="AA6" s="57">
        <v>9</v>
      </c>
      <c r="AB6" s="57">
        <v>10</v>
      </c>
      <c r="AC6" s="57">
        <v>11</v>
      </c>
      <c r="AD6" s="11">
        <v>12</v>
      </c>
    </row>
    <row r="7" spans="1:30" ht="15">
      <c r="A7" s="145">
        <v>1</v>
      </c>
      <c r="B7" s="375" t="s">
        <v>185</v>
      </c>
      <c r="C7" s="376"/>
      <c r="D7" s="147">
        <f>_xlfn.SUMIFS(G7:R7,G$6:R$6,"&gt;="&amp;B$2,G$6:R$6,"&lt;="&amp;B$3)</f>
        <v>0</v>
      </c>
      <c r="E7" s="146">
        <f>IF(OR(D7=0,F7=0),0,(F7-D7)/ABS(D7))</f>
        <v>0</v>
      </c>
      <c r="F7" s="29">
        <f>_xlfn.SUMIFS(S7:AD7,S$6:AD$6,"&gt;="&amp;B$2,S$6:AD$6,"&lt;="&amp;B$3)</f>
        <v>0</v>
      </c>
      <c r="G7" s="32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4">
        <v>0</v>
      </c>
      <c r="S7" s="196">
        <v>0</v>
      </c>
      <c r="T7" s="197">
        <v>0</v>
      </c>
      <c r="U7" s="197">
        <v>0</v>
      </c>
      <c r="V7" s="197">
        <v>0</v>
      </c>
      <c r="W7" s="197">
        <v>0</v>
      </c>
      <c r="X7" s="197">
        <v>0</v>
      </c>
      <c r="Y7" s="197">
        <v>0</v>
      </c>
      <c r="Z7" s="197">
        <v>0</v>
      </c>
      <c r="AA7" s="197">
        <v>0</v>
      </c>
      <c r="AB7" s="197">
        <v>0</v>
      </c>
      <c r="AC7" s="197">
        <v>0</v>
      </c>
      <c r="AD7" s="198">
        <v>0</v>
      </c>
    </row>
    <row r="8" spans="1:30" ht="15">
      <c r="A8" s="124">
        <v>2</v>
      </c>
      <c r="B8" s="347" t="s">
        <v>186</v>
      </c>
      <c r="C8" s="348"/>
      <c r="D8" s="37">
        <f>_xlfn.SUMIFS(G8:R8,G$6:R$6,"&gt;="&amp;B$2,G$6:R$6,"&lt;="&amp;B$3)</f>
        <v>0</v>
      </c>
      <c r="E8" s="149">
        <f>IF(OR(D8=0,F8=0),0,(F8-D8)/ABS(D8))</f>
        <v>0</v>
      </c>
      <c r="F8" s="29">
        <f>_xlfn.SUMIFS(S8:AD8,S$6:AD$6,"&gt;="&amp;B$2,S$6:AD$6,"&lt;="&amp;B$3)</f>
        <v>0</v>
      </c>
      <c r="G8" s="32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>
        <v>0</v>
      </c>
      <c r="S8" s="191">
        <v>0</v>
      </c>
      <c r="T8" s="192">
        <v>0</v>
      </c>
      <c r="U8" s="192">
        <v>0</v>
      </c>
      <c r="V8" s="192">
        <v>0</v>
      </c>
      <c r="W8" s="192">
        <v>0</v>
      </c>
      <c r="X8" s="192">
        <v>0</v>
      </c>
      <c r="Y8" s="192">
        <v>0</v>
      </c>
      <c r="Z8" s="192">
        <v>0</v>
      </c>
      <c r="AA8" s="192">
        <v>0</v>
      </c>
      <c r="AB8" s="192">
        <v>0</v>
      </c>
      <c r="AC8" s="192">
        <v>0</v>
      </c>
      <c r="AD8" s="193">
        <v>0</v>
      </c>
    </row>
    <row r="9" spans="1:30" ht="15">
      <c r="A9" s="124">
        <v>3</v>
      </c>
      <c r="B9" s="347" t="s">
        <v>187</v>
      </c>
      <c r="C9" s="348"/>
      <c r="D9" s="37">
        <f>_xlfn.SUMIFS(G9:R9,G$6:R$6,"&gt;="&amp;B$2,G$6:R$6,"&lt;="&amp;B$3)</f>
        <v>0</v>
      </c>
      <c r="E9" s="149">
        <f>IF(OR(D9=0,F9=0),0,(F9-D9)/ABS(D9))</f>
        <v>0</v>
      </c>
      <c r="F9" s="29">
        <f>_xlfn.SUMIFS(S9:AD9,S$6:AD$6,"&gt;="&amp;B$2,S$6:AD$6,"&lt;="&amp;B$3)</f>
        <v>0</v>
      </c>
      <c r="G9" s="32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>
        <v>0</v>
      </c>
      <c r="S9" s="191">
        <v>0</v>
      </c>
      <c r="T9" s="192">
        <v>0</v>
      </c>
      <c r="U9" s="192">
        <v>0</v>
      </c>
      <c r="V9" s="192">
        <v>0</v>
      </c>
      <c r="W9" s="192">
        <v>0</v>
      </c>
      <c r="X9" s="192">
        <v>0</v>
      </c>
      <c r="Y9" s="192">
        <v>0</v>
      </c>
      <c r="Z9" s="192">
        <v>0</v>
      </c>
      <c r="AA9" s="192">
        <v>0</v>
      </c>
      <c r="AB9" s="192">
        <v>0</v>
      </c>
      <c r="AC9" s="192">
        <v>0</v>
      </c>
      <c r="AD9" s="193">
        <v>0</v>
      </c>
    </row>
    <row r="10" spans="1:30" ht="15">
      <c r="A10" s="130">
        <v>4</v>
      </c>
      <c r="B10" s="351" t="s">
        <v>188</v>
      </c>
      <c r="C10" s="352"/>
      <c r="D10" s="21">
        <f>_xlfn.SUMIFS(G10:R10,G$6:R$6,"&gt;="&amp;B$2,G$6:R$6,"&lt;="&amp;B$3)</f>
        <v>0</v>
      </c>
      <c r="E10" s="150">
        <f aca="true" t="shared" si="0" ref="E10:E31">IF(OR(D10=0,F10=0),0,(F10-D10)/ABS(D10))</f>
        <v>0</v>
      </c>
      <c r="F10" s="22">
        <f>_xlfn.SUMIFS(S10:AD10,S$6:AD$6,"&gt;="&amp;B$2,S$6:AD$6,"&lt;="&amp;B$3)</f>
        <v>0</v>
      </c>
      <c r="G10" s="19">
        <f aca="true" t="shared" si="1" ref="G10:R10">SUM(G7:G9)</f>
        <v>0</v>
      </c>
      <c r="H10" s="21">
        <f t="shared" si="1"/>
        <v>0</v>
      </c>
      <c r="I10" s="21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0</v>
      </c>
      <c r="O10" s="42">
        <f t="shared" si="1"/>
        <v>0</v>
      </c>
      <c r="P10" s="42">
        <f t="shared" si="1"/>
        <v>0</v>
      </c>
      <c r="Q10" s="42">
        <f t="shared" si="1"/>
        <v>0</v>
      </c>
      <c r="R10" s="43">
        <f t="shared" si="1"/>
        <v>0</v>
      </c>
      <c r="S10" s="188">
        <f aca="true" t="shared" si="2" ref="S10:AD10">SUM(S7:S9)</f>
        <v>0</v>
      </c>
      <c r="T10" s="189">
        <f t="shared" si="2"/>
        <v>0</v>
      </c>
      <c r="U10" s="189">
        <f t="shared" si="2"/>
        <v>0</v>
      </c>
      <c r="V10" s="189">
        <f t="shared" si="2"/>
        <v>0</v>
      </c>
      <c r="W10" s="189">
        <f t="shared" si="2"/>
        <v>0</v>
      </c>
      <c r="X10" s="189">
        <f t="shared" si="2"/>
        <v>0</v>
      </c>
      <c r="Y10" s="189">
        <f t="shared" si="2"/>
        <v>0</v>
      </c>
      <c r="Z10" s="189">
        <f t="shared" si="2"/>
        <v>0</v>
      </c>
      <c r="AA10" s="189">
        <f t="shared" si="2"/>
        <v>0</v>
      </c>
      <c r="AB10" s="189">
        <f t="shared" si="2"/>
        <v>0</v>
      </c>
      <c r="AC10" s="189">
        <f t="shared" si="2"/>
        <v>0</v>
      </c>
      <c r="AD10" s="190">
        <f t="shared" si="2"/>
        <v>0</v>
      </c>
    </row>
    <row r="11" spans="1:30" ht="15">
      <c r="A11" s="124">
        <v>5</v>
      </c>
      <c r="B11" s="347" t="s">
        <v>185</v>
      </c>
      <c r="C11" s="348"/>
      <c r="D11" s="37">
        <f>_xlfn.SUMIFS(G11:R11,G$6:R$6,"&gt;="&amp;B$2,G$6:R$6,"&lt;="&amp;B$3)</f>
        <v>228547</v>
      </c>
      <c r="E11" s="149">
        <f t="shared" si="0"/>
        <v>0.08275321925030737</v>
      </c>
      <c r="F11" s="29">
        <f>_xlfn.SUMIFS(S11:AD11,S$6:AD$6,"&gt;="&amp;B$2,S$6:AD$6,"&lt;="&amp;B$3)</f>
        <v>247460</v>
      </c>
      <c r="G11" s="32">
        <v>18837</v>
      </c>
      <c r="H11" s="33">
        <v>18460</v>
      </c>
      <c r="I11" s="33">
        <v>18892</v>
      </c>
      <c r="J11" s="33">
        <v>18952</v>
      </c>
      <c r="K11" s="33">
        <v>18772</v>
      </c>
      <c r="L11" s="33">
        <v>18767</v>
      </c>
      <c r="M11" s="33">
        <v>19509</v>
      </c>
      <c r="N11" s="33">
        <v>19348</v>
      </c>
      <c r="O11" s="33">
        <v>19076</v>
      </c>
      <c r="P11" s="33">
        <v>18179</v>
      </c>
      <c r="Q11" s="33">
        <v>18179</v>
      </c>
      <c r="R11" s="34">
        <v>21576</v>
      </c>
      <c r="S11" s="191">
        <v>19048</v>
      </c>
      <c r="T11" s="192">
        <v>19048</v>
      </c>
      <c r="U11" s="192">
        <v>19048</v>
      </c>
      <c r="V11" s="192">
        <v>19048</v>
      </c>
      <c r="W11" s="192">
        <v>19048</v>
      </c>
      <c r="X11" s="192">
        <v>19048</v>
      </c>
      <c r="Y11" s="192">
        <v>19048</v>
      </c>
      <c r="Z11" s="192">
        <v>19048</v>
      </c>
      <c r="AA11" s="192">
        <v>19048</v>
      </c>
      <c r="AB11" s="192">
        <v>19048</v>
      </c>
      <c r="AC11" s="192">
        <v>19048</v>
      </c>
      <c r="AD11" s="193">
        <v>37932</v>
      </c>
    </row>
    <row r="12" spans="1:30" ht="15">
      <c r="A12" s="124">
        <v>6</v>
      </c>
      <c r="B12" s="347" t="s">
        <v>186</v>
      </c>
      <c r="C12" s="348"/>
      <c r="D12" s="37">
        <f>_xlfn.SUMIFS(G12:R12,G$6:R$6,"&gt;="&amp;B$2,G$6:R$6,"&lt;="&amp;B$3)</f>
        <v>21487</v>
      </c>
      <c r="E12" s="149">
        <f t="shared" si="0"/>
        <v>0.024293759017080096</v>
      </c>
      <c r="F12" s="29">
        <f>_xlfn.SUMIFS(S12:AD12,S$6:AD$6,"&gt;="&amp;B$2,S$6:AD$6,"&lt;="&amp;B$3)</f>
        <v>22009</v>
      </c>
      <c r="G12" s="32">
        <v>1809</v>
      </c>
      <c r="H12" s="33">
        <v>1963</v>
      </c>
      <c r="I12" s="33">
        <v>1807</v>
      </c>
      <c r="J12" s="33">
        <v>1593</v>
      </c>
      <c r="K12" s="33">
        <v>1602</v>
      </c>
      <c r="L12" s="33">
        <v>8159</v>
      </c>
      <c r="M12" s="33">
        <v>770</v>
      </c>
      <c r="N12" s="33">
        <v>660</v>
      </c>
      <c r="O12" s="33">
        <v>1096</v>
      </c>
      <c r="P12" s="33">
        <v>676</v>
      </c>
      <c r="Q12" s="33">
        <v>676</v>
      </c>
      <c r="R12" s="34">
        <v>676</v>
      </c>
      <c r="S12" s="191">
        <v>1700</v>
      </c>
      <c r="T12" s="192">
        <v>1700</v>
      </c>
      <c r="U12" s="192">
        <v>1700</v>
      </c>
      <c r="V12" s="192">
        <v>1700</v>
      </c>
      <c r="W12" s="192">
        <v>1700</v>
      </c>
      <c r="X12" s="192">
        <v>8900</v>
      </c>
      <c r="Y12" s="192">
        <v>500</v>
      </c>
      <c r="Z12" s="192">
        <v>2100</v>
      </c>
      <c r="AA12" s="192">
        <v>500</v>
      </c>
      <c r="AB12" s="192">
        <v>500</v>
      </c>
      <c r="AC12" s="192">
        <v>500</v>
      </c>
      <c r="AD12" s="193">
        <v>509</v>
      </c>
    </row>
    <row r="13" spans="1:30" ht="15">
      <c r="A13" s="124">
        <v>7</v>
      </c>
      <c r="B13" s="347" t="s">
        <v>187</v>
      </c>
      <c r="C13" s="348"/>
      <c r="D13" s="37">
        <f>_xlfn.SUMIFS(G13:R13,G$6:R$6,"&gt;="&amp;B$2,G$6:R$6,"&lt;="&amp;B$3)</f>
        <v>31841</v>
      </c>
      <c r="E13" s="149">
        <f t="shared" si="0"/>
        <v>0.08677491284821456</v>
      </c>
      <c r="F13" s="29">
        <f>_xlfn.SUMIFS(S13:AD13,S$6:AD$6,"&gt;="&amp;B$2,S$6:AD$6,"&lt;="&amp;B$3)</f>
        <v>34604</v>
      </c>
      <c r="G13" s="32">
        <v>3724</v>
      </c>
      <c r="H13" s="33">
        <v>3645</v>
      </c>
      <c r="I13" s="33">
        <v>1404</v>
      </c>
      <c r="J13" s="33">
        <v>1395</v>
      </c>
      <c r="K13" s="33">
        <v>1387</v>
      </c>
      <c r="L13" s="33">
        <v>1452</v>
      </c>
      <c r="M13" s="33">
        <v>3131</v>
      </c>
      <c r="N13" s="33">
        <v>3095</v>
      </c>
      <c r="O13" s="33">
        <v>3076</v>
      </c>
      <c r="P13" s="33">
        <v>2973</v>
      </c>
      <c r="Q13" s="33">
        <v>2973</v>
      </c>
      <c r="R13" s="33">
        <v>3586</v>
      </c>
      <c r="S13" s="191">
        <v>2564</v>
      </c>
      <c r="T13" s="192">
        <v>2564</v>
      </c>
      <c r="U13" s="192">
        <v>2564</v>
      </c>
      <c r="V13" s="192">
        <v>2564</v>
      </c>
      <c r="W13" s="192">
        <v>2564</v>
      </c>
      <c r="X13" s="192">
        <v>2564</v>
      </c>
      <c r="Y13" s="192">
        <v>2564</v>
      </c>
      <c r="Z13" s="192">
        <v>2836</v>
      </c>
      <c r="AA13" s="192">
        <v>2564</v>
      </c>
      <c r="AB13" s="192">
        <v>2564</v>
      </c>
      <c r="AC13" s="192">
        <v>2564</v>
      </c>
      <c r="AD13" s="193">
        <v>6128</v>
      </c>
    </row>
    <row r="14" spans="1:30" ht="15">
      <c r="A14" s="130">
        <v>8</v>
      </c>
      <c r="B14" s="351" t="s">
        <v>189</v>
      </c>
      <c r="C14" s="352"/>
      <c r="D14" s="21">
        <f>_xlfn.SUMIFS(G14:R14,G$6:R$6,"&gt;="&amp;B$2,G$6:R$6,"&lt;="&amp;B$3)</f>
        <v>281875</v>
      </c>
      <c r="E14" s="150">
        <f t="shared" si="0"/>
        <v>0.07875121951219512</v>
      </c>
      <c r="F14" s="22">
        <f>_xlfn.SUMIFS(S14:AD14,S$6:AD$6,"&gt;="&amp;B$2,S$6:AD$6,"&lt;="&amp;B$3)</f>
        <v>304073</v>
      </c>
      <c r="G14" s="19">
        <f aca="true" t="shared" si="3" ref="G14:R14">SUM(G11:G13)</f>
        <v>24370</v>
      </c>
      <c r="H14" s="21">
        <f t="shared" si="3"/>
        <v>24068</v>
      </c>
      <c r="I14" s="21">
        <f t="shared" si="3"/>
        <v>22103</v>
      </c>
      <c r="J14" s="42">
        <f t="shared" si="3"/>
        <v>21940</v>
      </c>
      <c r="K14" s="42">
        <f t="shared" si="3"/>
        <v>21761</v>
      </c>
      <c r="L14" s="42">
        <f t="shared" si="3"/>
        <v>28378</v>
      </c>
      <c r="M14" s="42">
        <f t="shared" si="3"/>
        <v>23410</v>
      </c>
      <c r="N14" s="42">
        <f t="shared" si="3"/>
        <v>23103</v>
      </c>
      <c r="O14" s="42">
        <f t="shared" si="3"/>
        <v>23248</v>
      </c>
      <c r="P14" s="42">
        <v>21828</v>
      </c>
      <c r="Q14" s="42">
        <f t="shared" si="3"/>
        <v>21828</v>
      </c>
      <c r="R14" s="43">
        <f t="shared" si="3"/>
        <v>25838</v>
      </c>
      <c r="S14" s="188">
        <f aca="true" t="shared" si="4" ref="S14:AD14">SUM(S11:S13)</f>
        <v>23312</v>
      </c>
      <c r="T14" s="189">
        <f t="shared" si="4"/>
        <v>23312</v>
      </c>
      <c r="U14" s="189">
        <f t="shared" si="4"/>
        <v>23312</v>
      </c>
      <c r="V14" s="189">
        <f t="shared" si="4"/>
        <v>23312</v>
      </c>
      <c r="W14" s="189">
        <f t="shared" si="4"/>
        <v>23312</v>
      </c>
      <c r="X14" s="189">
        <f t="shared" si="4"/>
        <v>30512</v>
      </c>
      <c r="Y14" s="189">
        <f t="shared" si="4"/>
        <v>22112</v>
      </c>
      <c r="Z14" s="189">
        <f t="shared" si="4"/>
        <v>23984</v>
      </c>
      <c r="AA14" s="189">
        <f t="shared" si="4"/>
        <v>22112</v>
      </c>
      <c r="AB14" s="189">
        <f t="shared" si="4"/>
        <v>22112</v>
      </c>
      <c r="AC14" s="189">
        <f t="shared" si="4"/>
        <v>22112</v>
      </c>
      <c r="AD14" s="190">
        <f t="shared" si="4"/>
        <v>44569</v>
      </c>
    </row>
    <row r="15" spans="1:30" ht="15">
      <c r="A15" s="130">
        <v>9</v>
      </c>
      <c r="B15" s="351" t="s">
        <v>190</v>
      </c>
      <c r="C15" s="352"/>
      <c r="D15" s="21">
        <f>_xlfn.SUMIFS(G15:R15,G$6:R$6,"&gt;="&amp;B$2,G$6:R$6,"&lt;="&amp;B$3)</f>
        <v>281875</v>
      </c>
      <c r="E15" s="150">
        <f t="shared" si="0"/>
        <v>0.07875121951219512</v>
      </c>
      <c r="F15" s="22">
        <f>_xlfn.SUMIFS(S15:AD15,S$6:AD$6,"&gt;="&amp;B$2,S$6:AD$6,"&lt;="&amp;B$3)</f>
        <v>304073</v>
      </c>
      <c r="G15" s="19">
        <f aca="true" t="shared" si="5" ref="G15:R15">SUM(G10,G14)</f>
        <v>24370</v>
      </c>
      <c r="H15" s="21">
        <f t="shared" si="5"/>
        <v>24068</v>
      </c>
      <c r="I15" s="21">
        <f t="shared" si="5"/>
        <v>22103</v>
      </c>
      <c r="J15" s="42">
        <f t="shared" si="5"/>
        <v>21940</v>
      </c>
      <c r="K15" s="42">
        <f t="shared" si="5"/>
        <v>21761</v>
      </c>
      <c r="L15" s="42">
        <f t="shared" si="5"/>
        <v>28378</v>
      </c>
      <c r="M15" s="42">
        <f t="shared" si="5"/>
        <v>23410</v>
      </c>
      <c r="N15" s="42">
        <f t="shared" si="5"/>
        <v>23103</v>
      </c>
      <c r="O15" s="42">
        <f t="shared" si="5"/>
        <v>23248</v>
      </c>
      <c r="P15" s="42">
        <v>21828</v>
      </c>
      <c r="Q15" s="42">
        <f t="shared" si="5"/>
        <v>21828</v>
      </c>
      <c r="R15" s="43">
        <f t="shared" si="5"/>
        <v>25838</v>
      </c>
      <c r="S15" s="188">
        <f aca="true" t="shared" si="6" ref="S15:AD15">SUM(S10,S14)</f>
        <v>23312</v>
      </c>
      <c r="T15" s="189">
        <f t="shared" si="6"/>
        <v>23312</v>
      </c>
      <c r="U15" s="189">
        <f t="shared" si="6"/>
        <v>23312</v>
      </c>
      <c r="V15" s="189">
        <f t="shared" si="6"/>
        <v>23312</v>
      </c>
      <c r="W15" s="189">
        <f t="shared" si="6"/>
        <v>23312</v>
      </c>
      <c r="X15" s="189">
        <f t="shared" si="6"/>
        <v>30512</v>
      </c>
      <c r="Y15" s="189">
        <f t="shared" si="6"/>
        <v>22112</v>
      </c>
      <c r="Z15" s="189">
        <f t="shared" si="6"/>
        <v>23984</v>
      </c>
      <c r="AA15" s="189">
        <f t="shared" si="6"/>
        <v>22112</v>
      </c>
      <c r="AB15" s="189">
        <f t="shared" si="6"/>
        <v>22112</v>
      </c>
      <c r="AC15" s="189">
        <f t="shared" si="6"/>
        <v>22112</v>
      </c>
      <c r="AD15" s="190">
        <f t="shared" si="6"/>
        <v>44569</v>
      </c>
    </row>
    <row r="16" spans="1:30" ht="15">
      <c r="A16" s="124">
        <v>10</v>
      </c>
      <c r="B16" s="347" t="s">
        <v>185</v>
      </c>
      <c r="C16" s="348"/>
      <c r="D16" s="37">
        <f>_xlfn.SUMIFS(G16:R16,G$6:R$6,"&gt;="&amp;B$2,G$6:R$6,"&lt;="&amp;B$3)</f>
        <v>1800</v>
      </c>
      <c r="E16" s="149">
        <f t="shared" si="0"/>
        <v>0</v>
      </c>
      <c r="F16" s="29">
        <f>_xlfn.SUMIFS(S16:AD16,S$6:AD$6,"&gt;="&amp;B$2,S$6:AD$6,"&lt;="&amp;B$3)</f>
        <v>1800</v>
      </c>
      <c r="G16" s="32">
        <v>150</v>
      </c>
      <c r="H16" s="151">
        <v>150</v>
      </c>
      <c r="I16" s="151">
        <v>150</v>
      </c>
      <c r="J16" s="151">
        <v>150</v>
      </c>
      <c r="K16" s="151">
        <v>150</v>
      </c>
      <c r="L16" s="151">
        <v>150</v>
      </c>
      <c r="M16" s="151">
        <v>150</v>
      </c>
      <c r="N16" s="151">
        <v>150</v>
      </c>
      <c r="O16" s="151">
        <v>150</v>
      </c>
      <c r="P16" s="151">
        <v>150</v>
      </c>
      <c r="Q16" s="151">
        <v>150</v>
      </c>
      <c r="R16" s="152">
        <v>150</v>
      </c>
      <c r="S16" s="191">
        <v>150</v>
      </c>
      <c r="T16" s="192">
        <v>150</v>
      </c>
      <c r="U16" s="192">
        <v>150</v>
      </c>
      <c r="V16" s="192">
        <v>150</v>
      </c>
      <c r="W16" s="192">
        <v>150</v>
      </c>
      <c r="X16" s="192">
        <v>150</v>
      </c>
      <c r="Y16" s="192">
        <v>150</v>
      </c>
      <c r="Z16" s="192">
        <v>150</v>
      </c>
      <c r="AA16" s="192">
        <v>150</v>
      </c>
      <c r="AB16" s="192">
        <v>150</v>
      </c>
      <c r="AC16" s="192">
        <v>150</v>
      </c>
      <c r="AD16" s="193">
        <v>150</v>
      </c>
    </row>
    <row r="17" spans="1:30" ht="15">
      <c r="A17" s="124">
        <v>11</v>
      </c>
      <c r="B17" s="347" t="s">
        <v>186</v>
      </c>
      <c r="C17" s="348"/>
      <c r="D17" s="37">
        <f>_xlfn.SUMIFS(G17:R17,G$6:R$6,"&gt;="&amp;B$2,G$6:R$6,"&lt;="&amp;B$3)</f>
        <v>0</v>
      </c>
      <c r="E17" s="149">
        <f>IF(OR(D17=0,F17=0),0,(F17-D17)/ABS(D17))</f>
        <v>0</v>
      </c>
      <c r="F17" s="29">
        <f>_xlfn.SUMIFS(S17:AD17,S$6:AD$6,"&gt;="&amp;B$2,S$6:AD$6,"&lt;="&amp;B$3)</f>
        <v>0</v>
      </c>
      <c r="G17" s="32">
        <v>0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>
        <v>0</v>
      </c>
      <c r="P17" s="151"/>
      <c r="Q17" s="151">
        <v>0</v>
      </c>
      <c r="R17" s="152">
        <v>0</v>
      </c>
      <c r="S17" s="191">
        <v>0</v>
      </c>
      <c r="T17" s="192">
        <v>0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193">
        <v>0</v>
      </c>
    </row>
    <row r="18" spans="1:30" ht="15">
      <c r="A18" s="124">
        <v>12</v>
      </c>
      <c r="B18" s="347" t="s">
        <v>187</v>
      </c>
      <c r="C18" s="348"/>
      <c r="D18" s="37">
        <f>_xlfn.SUMIFS(G18:R18,G$6:R$6,"&gt;="&amp;B$2,G$6:R$6,"&lt;="&amp;B$3)</f>
        <v>160</v>
      </c>
      <c r="E18" s="149">
        <f t="shared" si="0"/>
        <v>0.275</v>
      </c>
      <c r="F18" s="29">
        <f>_xlfn.SUMIFS(S18:AD18,S$6:AD$6,"&gt;="&amp;B$2,S$6:AD$6,"&lt;="&amp;B$3)</f>
        <v>204</v>
      </c>
      <c r="G18" s="32">
        <v>29</v>
      </c>
      <c r="H18" s="151">
        <v>29</v>
      </c>
      <c r="I18" s="151">
        <v>0</v>
      </c>
      <c r="J18" s="151">
        <v>0</v>
      </c>
      <c r="K18" s="151">
        <v>0</v>
      </c>
      <c r="L18" s="151">
        <v>0</v>
      </c>
      <c r="M18" s="151">
        <v>17</v>
      </c>
      <c r="N18" s="151">
        <v>17</v>
      </c>
      <c r="O18" s="151">
        <v>17</v>
      </c>
      <c r="P18" s="151">
        <v>17</v>
      </c>
      <c r="Q18" s="151">
        <v>17</v>
      </c>
      <c r="R18" s="152">
        <v>17</v>
      </c>
      <c r="S18" s="191">
        <v>17</v>
      </c>
      <c r="T18" s="192">
        <v>17</v>
      </c>
      <c r="U18" s="192">
        <v>17</v>
      </c>
      <c r="V18" s="192">
        <v>17</v>
      </c>
      <c r="W18" s="192">
        <v>17</v>
      </c>
      <c r="X18" s="192">
        <v>17</v>
      </c>
      <c r="Y18" s="192">
        <v>17</v>
      </c>
      <c r="Z18" s="192">
        <v>17</v>
      </c>
      <c r="AA18" s="192">
        <v>17</v>
      </c>
      <c r="AB18" s="192">
        <v>17</v>
      </c>
      <c r="AC18" s="192">
        <v>17</v>
      </c>
      <c r="AD18" s="193">
        <v>17</v>
      </c>
    </row>
    <row r="19" spans="1:30" ht="15">
      <c r="A19" s="130">
        <v>13</v>
      </c>
      <c r="B19" s="351" t="s">
        <v>191</v>
      </c>
      <c r="C19" s="352"/>
      <c r="D19" s="21">
        <f>_xlfn.SUMIFS(G19:R19,G$6:R$6,"&gt;="&amp;B$2,G$6:R$6,"&lt;="&amp;B$3)</f>
        <v>1960</v>
      </c>
      <c r="E19" s="150">
        <f t="shared" si="0"/>
        <v>0.022448979591836733</v>
      </c>
      <c r="F19" s="22">
        <f>_xlfn.SUMIFS(S19:AD19,S$6:AD$6,"&gt;="&amp;B$2,S$6:AD$6,"&lt;="&amp;B$3)</f>
        <v>2004</v>
      </c>
      <c r="G19" s="19">
        <f aca="true" t="shared" si="7" ref="G19:R19">SUM(G16:G18)</f>
        <v>179</v>
      </c>
      <c r="H19" s="21">
        <f t="shared" si="7"/>
        <v>179</v>
      </c>
      <c r="I19" s="21">
        <f t="shared" si="7"/>
        <v>150</v>
      </c>
      <c r="J19" s="42">
        <f t="shared" si="7"/>
        <v>150</v>
      </c>
      <c r="K19" s="42">
        <f t="shared" si="7"/>
        <v>150</v>
      </c>
      <c r="L19" s="42">
        <f t="shared" si="7"/>
        <v>150</v>
      </c>
      <c r="M19" s="42">
        <f t="shared" si="7"/>
        <v>167</v>
      </c>
      <c r="N19" s="42">
        <f t="shared" si="7"/>
        <v>167</v>
      </c>
      <c r="O19" s="42">
        <f t="shared" si="7"/>
        <v>167</v>
      </c>
      <c r="P19" s="42">
        <v>167</v>
      </c>
      <c r="Q19" s="42">
        <f t="shared" si="7"/>
        <v>167</v>
      </c>
      <c r="R19" s="43">
        <f t="shared" si="7"/>
        <v>167</v>
      </c>
      <c r="S19" s="188">
        <f aca="true" t="shared" si="8" ref="S19:AD19">SUM(S16:S18)</f>
        <v>167</v>
      </c>
      <c r="T19" s="189">
        <f t="shared" si="8"/>
        <v>167</v>
      </c>
      <c r="U19" s="189">
        <f t="shared" si="8"/>
        <v>167</v>
      </c>
      <c r="V19" s="189">
        <f t="shared" si="8"/>
        <v>167</v>
      </c>
      <c r="W19" s="189">
        <f t="shared" si="8"/>
        <v>167</v>
      </c>
      <c r="X19" s="189">
        <f t="shared" si="8"/>
        <v>167</v>
      </c>
      <c r="Y19" s="189">
        <f t="shared" si="8"/>
        <v>167</v>
      </c>
      <c r="Z19" s="189">
        <f t="shared" si="8"/>
        <v>167</v>
      </c>
      <c r="AA19" s="189">
        <f t="shared" si="8"/>
        <v>167</v>
      </c>
      <c r="AB19" s="189">
        <f t="shared" si="8"/>
        <v>167</v>
      </c>
      <c r="AC19" s="189">
        <f t="shared" si="8"/>
        <v>167</v>
      </c>
      <c r="AD19" s="190">
        <f t="shared" si="8"/>
        <v>167</v>
      </c>
    </row>
    <row r="20" spans="1:30" ht="15">
      <c r="A20" s="124">
        <v>14</v>
      </c>
      <c r="B20" s="347" t="s">
        <v>185</v>
      </c>
      <c r="C20" s="348"/>
      <c r="D20" s="37">
        <f>_xlfn.SUMIFS(G20:R20,G$6:R$6,"&gt;="&amp;B$2,G$6:R$6,"&lt;="&amp;B$3)</f>
        <v>1315</v>
      </c>
      <c r="E20" s="149">
        <f t="shared" si="0"/>
        <v>0.3231939163498099</v>
      </c>
      <c r="F20" s="29">
        <f>_xlfn.SUMIFS(S20:AD20,S$6:AD$6,"&gt;="&amp;B$2,S$6:AD$6,"&lt;="&amp;B$3)</f>
        <v>1740</v>
      </c>
      <c r="G20" s="32">
        <v>70</v>
      </c>
      <c r="H20" s="151">
        <v>70</v>
      </c>
      <c r="I20" s="151">
        <v>70</v>
      </c>
      <c r="J20" s="151">
        <v>70</v>
      </c>
      <c r="K20" s="151">
        <v>70</v>
      </c>
      <c r="L20" s="151">
        <v>70</v>
      </c>
      <c r="M20" s="151">
        <v>170</v>
      </c>
      <c r="N20" s="151">
        <v>145</v>
      </c>
      <c r="O20" s="151">
        <v>145</v>
      </c>
      <c r="P20" s="151">
        <v>145</v>
      </c>
      <c r="Q20" s="151">
        <v>145</v>
      </c>
      <c r="R20" s="152">
        <v>145</v>
      </c>
      <c r="S20" s="204">
        <v>145</v>
      </c>
      <c r="T20" s="205">
        <v>145</v>
      </c>
      <c r="U20" s="205">
        <v>145</v>
      </c>
      <c r="V20" s="205">
        <v>145</v>
      </c>
      <c r="W20" s="205">
        <v>145</v>
      </c>
      <c r="X20" s="205">
        <v>145</v>
      </c>
      <c r="Y20" s="205">
        <v>145</v>
      </c>
      <c r="Z20" s="205">
        <v>145</v>
      </c>
      <c r="AA20" s="205">
        <v>145</v>
      </c>
      <c r="AB20" s="205">
        <v>145</v>
      </c>
      <c r="AC20" s="205">
        <v>145</v>
      </c>
      <c r="AD20" s="277">
        <v>145</v>
      </c>
    </row>
    <row r="21" spans="1:30" ht="15">
      <c r="A21" s="124">
        <v>15</v>
      </c>
      <c r="B21" s="347" t="s">
        <v>186</v>
      </c>
      <c r="C21" s="348"/>
      <c r="D21" s="37">
        <f>_xlfn.SUMIFS(G21:R21,G$6:R$6,"&gt;="&amp;B$2,G$6:R$6,"&lt;="&amp;B$3)</f>
        <v>0</v>
      </c>
      <c r="E21" s="149">
        <f t="shared" si="0"/>
        <v>0</v>
      </c>
      <c r="F21" s="29">
        <f>_xlfn.SUMIFS(S21:AD21,S$6:AD$6,"&gt;="&amp;B$2,S$6:AD$6,"&lt;="&amp;B$3)</f>
        <v>0</v>
      </c>
      <c r="G21" s="32">
        <v>0</v>
      </c>
      <c r="H21" s="151">
        <v>0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/>
      <c r="Q21" s="151">
        <v>0</v>
      </c>
      <c r="R21" s="152">
        <v>0</v>
      </c>
      <c r="S21" s="204">
        <v>0</v>
      </c>
      <c r="T21" s="205">
        <v>0</v>
      </c>
      <c r="U21" s="205">
        <v>0</v>
      </c>
      <c r="V21" s="205">
        <v>0</v>
      </c>
      <c r="W21" s="205">
        <v>0</v>
      </c>
      <c r="X21" s="205">
        <v>0</v>
      </c>
      <c r="Y21" s="205">
        <v>0</v>
      </c>
      <c r="Z21" s="205">
        <v>0</v>
      </c>
      <c r="AA21" s="205">
        <v>0</v>
      </c>
      <c r="AB21" s="205">
        <v>0</v>
      </c>
      <c r="AC21" s="205">
        <v>0</v>
      </c>
      <c r="AD21" s="277">
        <v>0</v>
      </c>
    </row>
    <row r="22" spans="1:31" ht="15">
      <c r="A22" s="124">
        <v>16</v>
      </c>
      <c r="B22" s="347" t="s">
        <v>187</v>
      </c>
      <c r="C22" s="348"/>
      <c r="D22" s="37">
        <f>_xlfn.SUMIFS(G22:R22,G$6:R$6,"&gt;="&amp;B$2,G$6:R$6,"&lt;="&amp;B$3)</f>
        <v>160</v>
      </c>
      <c r="E22" s="149">
        <f t="shared" si="0"/>
        <v>0.65</v>
      </c>
      <c r="F22" s="29">
        <f>_xlfn.SUMIFS(S22:AD22,S$6:AD$6,"&gt;="&amp;B$2,S$6:AD$6,"&lt;="&amp;B$3)</f>
        <v>264</v>
      </c>
      <c r="G22" s="32">
        <v>12</v>
      </c>
      <c r="H22" s="151">
        <v>12</v>
      </c>
      <c r="I22" s="151">
        <v>0</v>
      </c>
      <c r="J22" s="151">
        <v>0</v>
      </c>
      <c r="K22" s="151">
        <v>0</v>
      </c>
      <c r="L22" s="151">
        <v>0</v>
      </c>
      <c r="M22" s="151">
        <v>26</v>
      </c>
      <c r="N22" s="151">
        <v>22</v>
      </c>
      <c r="O22" s="151">
        <v>22</v>
      </c>
      <c r="P22" s="151">
        <v>22</v>
      </c>
      <c r="Q22" s="151">
        <v>22</v>
      </c>
      <c r="R22" s="152">
        <v>22</v>
      </c>
      <c r="S22" s="204">
        <v>22</v>
      </c>
      <c r="T22" s="205">
        <v>22</v>
      </c>
      <c r="U22" s="205">
        <v>22</v>
      </c>
      <c r="V22" s="205">
        <v>22</v>
      </c>
      <c r="W22" s="205">
        <v>22</v>
      </c>
      <c r="X22" s="205">
        <v>22</v>
      </c>
      <c r="Y22" s="205">
        <v>22</v>
      </c>
      <c r="Z22" s="205">
        <v>22</v>
      </c>
      <c r="AA22" s="205">
        <v>22</v>
      </c>
      <c r="AB22" s="205">
        <v>22</v>
      </c>
      <c r="AC22" s="205">
        <v>22</v>
      </c>
      <c r="AD22" s="277">
        <v>22</v>
      </c>
      <c r="AE22" s="202"/>
    </row>
    <row r="23" spans="1:30" ht="15">
      <c r="A23" s="130">
        <v>17</v>
      </c>
      <c r="B23" s="351" t="s">
        <v>192</v>
      </c>
      <c r="C23" s="352"/>
      <c r="D23" s="21">
        <f>_xlfn.SUMIFS(G23:R23,G$6:R$6,"&gt;="&amp;B$2,G$6:R$6,"&lt;="&amp;B$3)</f>
        <v>1475</v>
      </c>
      <c r="E23" s="150">
        <f t="shared" si="0"/>
        <v>0.3586440677966102</v>
      </c>
      <c r="F23" s="22">
        <f>_xlfn.SUMIFS(S23:AD23,S$6:AD$6,"&gt;="&amp;B$2,S$6:AD$6,"&lt;="&amp;B$3)</f>
        <v>2004</v>
      </c>
      <c r="G23" s="19">
        <f aca="true" t="shared" si="9" ref="G23:R23">SUM(G20:G22)</f>
        <v>82</v>
      </c>
      <c r="H23" s="21">
        <f t="shared" si="9"/>
        <v>82</v>
      </c>
      <c r="I23" s="21">
        <f t="shared" si="9"/>
        <v>70</v>
      </c>
      <c r="J23" s="42">
        <f t="shared" si="9"/>
        <v>70</v>
      </c>
      <c r="K23" s="42">
        <f t="shared" si="9"/>
        <v>70</v>
      </c>
      <c r="L23" s="42">
        <f t="shared" si="9"/>
        <v>70</v>
      </c>
      <c r="M23" s="42">
        <f t="shared" si="9"/>
        <v>196</v>
      </c>
      <c r="N23" s="42">
        <f t="shared" si="9"/>
        <v>167</v>
      </c>
      <c r="O23" s="42">
        <f t="shared" si="9"/>
        <v>167</v>
      </c>
      <c r="P23" s="42">
        <f>SUM(P20:P22)</f>
        <v>167</v>
      </c>
      <c r="Q23" s="42">
        <f t="shared" si="9"/>
        <v>167</v>
      </c>
      <c r="R23" s="43">
        <f t="shared" si="9"/>
        <v>167</v>
      </c>
      <c r="S23" s="188">
        <f aca="true" t="shared" si="10" ref="S23:AD23">SUM(S20:S22)</f>
        <v>167</v>
      </c>
      <c r="T23" s="189">
        <f t="shared" si="10"/>
        <v>167</v>
      </c>
      <c r="U23" s="189">
        <f t="shared" si="10"/>
        <v>167</v>
      </c>
      <c r="V23" s="189">
        <f t="shared" si="10"/>
        <v>167</v>
      </c>
      <c r="W23" s="189">
        <f t="shared" si="10"/>
        <v>167</v>
      </c>
      <c r="X23" s="189">
        <f t="shared" si="10"/>
        <v>167</v>
      </c>
      <c r="Y23" s="189">
        <f t="shared" si="10"/>
        <v>167</v>
      </c>
      <c r="Z23" s="189">
        <f t="shared" si="10"/>
        <v>167</v>
      </c>
      <c r="AA23" s="189">
        <f t="shared" si="10"/>
        <v>167</v>
      </c>
      <c r="AB23" s="189">
        <f t="shared" si="10"/>
        <v>167</v>
      </c>
      <c r="AC23" s="189">
        <f t="shared" si="10"/>
        <v>167</v>
      </c>
      <c r="AD23" s="190">
        <f t="shared" si="10"/>
        <v>167</v>
      </c>
    </row>
    <row r="24" spans="1:31" ht="15.75" thickBot="1">
      <c r="A24" s="153">
        <v>18</v>
      </c>
      <c r="B24" s="377" t="s">
        <v>193</v>
      </c>
      <c r="C24" s="378"/>
      <c r="D24" s="156">
        <f>_xlfn.SUMIFS(G24:R24,G$6:R$6,"&gt;="&amp;B$2,G$6:R$6,"&lt;="&amp;B$3)</f>
        <v>3435</v>
      </c>
      <c r="E24" s="155">
        <f t="shared" si="0"/>
        <v>0.16681222707423582</v>
      </c>
      <c r="F24" s="157">
        <f>_xlfn.SUMIFS(S24:AD24,S$6:AD$6,"&gt;="&amp;B$2,S$6:AD$6,"&lt;="&amp;B$3)</f>
        <v>4008</v>
      </c>
      <c r="G24" s="154">
        <f aca="true" t="shared" si="11" ref="G24:R24">SUM(G19,G23)</f>
        <v>261</v>
      </c>
      <c r="H24" s="156">
        <f t="shared" si="11"/>
        <v>261</v>
      </c>
      <c r="I24" s="156">
        <f t="shared" si="11"/>
        <v>220</v>
      </c>
      <c r="J24" s="158">
        <f t="shared" si="11"/>
        <v>220</v>
      </c>
      <c r="K24" s="158">
        <f t="shared" si="11"/>
        <v>220</v>
      </c>
      <c r="L24" s="158">
        <f t="shared" si="11"/>
        <v>220</v>
      </c>
      <c r="M24" s="158">
        <f t="shared" si="11"/>
        <v>363</v>
      </c>
      <c r="N24" s="158">
        <f t="shared" si="11"/>
        <v>334</v>
      </c>
      <c r="O24" s="158">
        <f t="shared" si="11"/>
        <v>334</v>
      </c>
      <c r="P24" s="158">
        <f>SUM(P19,P23)</f>
        <v>334</v>
      </c>
      <c r="Q24" s="158">
        <f t="shared" si="11"/>
        <v>334</v>
      </c>
      <c r="R24" s="159">
        <f t="shared" si="11"/>
        <v>334</v>
      </c>
      <c r="S24" s="199">
        <f aca="true" t="shared" si="12" ref="S24:AD24">SUM(S19,S23)</f>
        <v>334</v>
      </c>
      <c r="T24" s="200">
        <f t="shared" si="12"/>
        <v>334</v>
      </c>
      <c r="U24" s="200">
        <f t="shared" si="12"/>
        <v>334</v>
      </c>
      <c r="V24" s="200">
        <f t="shared" si="12"/>
        <v>334</v>
      </c>
      <c r="W24" s="200">
        <f t="shared" si="12"/>
        <v>334</v>
      </c>
      <c r="X24" s="200">
        <f t="shared" si="12"/>
        <v>334</v>
      </c>
      <c r="Y24" s="200">
        <f t="shared" si="12"/>
        <v>334</v>
      </c>
      <c r="Z24" s="200">
        <f t="shared" si="12"/>
        <v>334</v>
      </c>
      <c r="AA24" s="200">
        <f t="shared" si="12"/>
        <v>334</v>
      </c>
      <c r="AB24" s="200">
        <f t="shared" si="12"/>
        <v>334</v>
      </c>
      <c r="AC24" s="200">
        <f t="shared" si="12"/>
        <v>334</v>
      </c>
      <c r="AD24" s="201">
        <f t="shared" si="12"/>
        <v>334</v>
      </c>
      <c r="AE24" s="203"/>
    </row>
    <row r="25" spans="1:31" ht="15.75" thickBot="1">
      <c r="A25" s="160">
        <v>19</v>
      </c>
      <c r="B25" s="369" t="s">
        <v>194</v>
      </c>
      <c r="C25" s="370"/>
      <c r="D25" s="163">
        <f>_xlfn.SUMIFS(G25:R25,G$6:R$6,"&gt;="&amp;B$2,G$6:R$6,"&lt;="&amp;B$3)</f>
        <v>285310</v>
      </c>
      <c r="E25" s="162">
        <f t="shared" si="0"/>
        <v>0.0798114331779468</v>
      </c>
      <c r="F25" s="164">
        <f>_xlfn.SUMIFS(S25:AD25,S$6:AD$6,"&gt;="&amp;B$2,S$6:AD$6,"&lt;="&amp;B$3)</f>
        <v>308081</v>
      </c>
      <c r="G25" s="161">
        <f aca="true" t="shared" si="13" ref="G25:R25">G15+G24</f>
        <v>24631</v>
      </c>
      <c r="H25" s="165">
        <f t="shared" si="13"/>
        <v>24329</v>
      </c>
      <c r="I25" s="165">
        <f t="shared" si="13"/>
        <v>22323</v>
      </c>
      <c r="J25" s="166">
        <f t="shared" si="13"/>
        <v>22160</v>
      </c>
      <c r="K25" s="166">
        <f t="shared" si="13"/>
        <v>21981</v>
      </c>
      <c r="L25" s="166">
        <f t="shared" si="13"/>
        <v>28598</v>
      </c>
      <c r="M25" s="166">
        <f t="shared" si="13"/>
        <v>23773</v>
      </c>
      <c r="N25" s="166">
        <f t="shared" si="13"/>
        <v>23437</v>
      </c>
      <c r="O25" s="166">
        <f t="shared" si="13"/>
        <v>23582</v>
      </c>
      <c r="P25" s="166">
        <f t="shared" si="13"/>
        <v>22162</v>
      </c>
      <c r="Q25" s="166">
        <f t="shared" si="13"/>
        <v>22162</v>
      </c>
      <c r="R25" s="167">
        <f t="shared" si="13"/>
        <v>26172</v>
      </c>
      <c r="S25" s="161">
        <f aca="true" t="shared" si="14" ref="S25:AD25">S15+S24</f>
        <v>23646</v>
      </c>
      <c r="T25" s="163">
        <f t="shared" si="14"/>
        <v>23646</v>
      </c>
      <c r="U25" s="163">
        <f t="shared" si="14"/>
        <v>23646</v>
      </c>
      <c r="V25" s="163">
        <f t="shared" si="14"/>
        <v>23646</v>
      </c>
      <c r="W25" s="163">
        <f t="shared" si="14"/>
        <v>23646</v>
      </c>
      <c r="X25" s="163">
        <f t="shared" si="14"/>
        <v>30846</v>
      </c>
      <c r="Y25" s="163">
        <f t="shared" si="14"/>
        <v>22446</v>
      </c>
      <c r="Z25" s="163">
        <f t="shared" si="14"/>
        <v>24318</v>
      </c>
      <c r="AA25" s="163">
        <f t="shared" si="14"/>
        <v>22446</v>
      </c>
      <c r="AB25" s="163">
        <f t="shared" si="14"/>
        <v>22446</v>
      </c>
      <c r="AC25" s="163">
        <f t="shared" si="14"/>
        <v>22446</v>
      </c>
      <c r="AD25" s="164">
        <f t="shared" si="14"/>
        <v>44903</v>
      </c>
      <c r="AE25" s="203"/>
    </row>
    <row r="26" spans="1:30" ht="15">
      <c r="A26" s="145">
        <v>20</v>
      </c>
      <c r="B26" s="375" t="s">
        <v>195</v>
      </c>
      <c r="C26" s="376"/>
      <c r="D26" s="147">
        <f>_xlfn.SUMIFS(G26:R26,G$6:R$6,"&gt;="&amp;B$2,G$6:R$6,"&lt;="&amp;B$3)/B$3</f>
        <v>0</v>
      </c>
      <c r="E26" s="168">
        <f>IF(OR(D26=0,F26=0),0,(F26-D26)/ABS(D26))</f>
        <v>0</v>
      </c>
      <c r="F26" s="148">
        <f>_xlfn.SUMIFS(S26:AD26,S$6:AD$6,"&gt;="&amp;B$2,S$6:AD$6,"&lt;="&amp;B$3)/B$3</f>
        <v>0</v>
      </c>
      <c r="G26" s="169">
        <v>0</v>
      </c>
      <c r="H26" s="170">
        <v>0</v>
      </c>
      <c r="I26" s="170">
        <v>0</v>
      </c>
      <c r="J26" s="170">
        <v>0</v>
      </c>
      <c r="K26" s="170">
        <v>0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  <c r="Q26" s="170">
        <v>0</v>
      </c>
      <c r="R26" s="171">
        <v>0</v>
      </c>
      <c r="S26" s="196">
        <v>0</v>
      </c>
      <c r="T26" s="197">
        <v>0</v>
      </c>
      <c r="U26" s="197">
        <v>0</v>
      </c>
      <c r="V26" s="197">
        <v>0</v>
      </c>
      <c r="W26" s="197">
        <v>0</v>
      </c>
      <c r="X26" s="197">
        <v>0</v>
      </c>
      <c r="Y26" s="197">
        <v>0</v>
      </c>
      <c r="Z26" s="197">
        <v>0</v>
      </c>
      <c r="AA26" s="197">
        <v>0</v>
      </c>
      <c r="AB26" s="197">
        <v>0</v>
      </c>
      <c r="AC26" s="197">
        <v>0</v>
      </c>
      <c r="AD26" s="198">
        <v>0</v>
      </c>
    </row>
    <row r="27" spans="1:30" ht="15.75" thickBot="1">
      <c r="A27" s="172">
        <v>21</v>
      </c>
      <c r="B27" s="379" t="s">
        <v>196</v>
      </c>
      <c r="C27" s="380"/>
      <c r="D27" s="37">
        <f>_xlfn.SUMIFS(G27:R27,G$6:R$6,"&gt;="&amp;B$2,G$6:R$6,"&lt;="&amp;B$3)/B$3</f>
        <v>59.625</v>
      </c>
      <c r="E27" s="149">
        <f t="shared" si="0"/>
        <v>0.006289308176100629</v>
      </c>
      <c r="F27" s="51">
        <f>_xlfn.SUMIFS(S27:AD27,S$6:AD$6,"&gt;="&amp;B$2,S$6:AD$6,"&lt;="&amp;B$3)/B$3</f>
        <v>60</v>
      </c>
      <c r="G27" s="32">
        <v>61</v>
      </c>
      <c r="H27" s="33">
        <v>60</v>
      </c>
      <c r="I27" s="33">
        <v>60</v>
      </c>
      <c r="J27" s="33">
        <v>60</v>
      </c>
      <c r="K27" s="33">
        <v>60</v>
      </c>
      <c r="L27" s="33">
        <v>60</v>
      </c>
      <c r="M27" s="33">
        <v>61</v>
      </c>
      <c r="N27" s="33">
        <v>60</v>
      </c>
      <c r="O27" s="33">
        <v>59.5</v>
      </c>
      <c r="P27" s="33">
        <v>58</v>
      </c>
      <c r="Q27" s="33">
        <v>58</v>
      </c>
      <c r="R27" s="34">
        <v>58</v>
      </c>
      <c r="S27" s="191">
        <v>60</v>
      </c>
      <c r="T27" s="192">
        <v>60</v>
      </c>
      <c r="U27" s="192">
        <v>60</v>
      </c>
      <c r="V27" s="192">
        <v>60</v>
      </c>
      <c r="W27" s="192">
        <v>60</v>
      </c>
      <c r="X27" s="192">
        <v>60</v>
      </c>
      <c r="Y27" s="192">
        <v>60</v>
      </c>
      <c r="Z27" s="192">
        <v>60</v>
      </c>
      <c r="AA27" s="192">
        <v>60</v>
      </c>
      <c r="AB27" s="192">
        <v>60</v>
      </c>
      <c r="AC27" s="192">
        <v>60</v>
      </c>
      <c r="AD27" s="193">
        <v>60</v>
      </c>
    </row>
    <row r="28" spans="1:30" ht="15.75" thickBot="1">
      <c r="A28" s="160">
        <v>22</v>
      </c>
      <c r="B28" s="369" t="s">
        <v>197</v>
      </c>
      <c r="C28" s="370"/>
      <c r="D28" s="163">
        <f>SUM(D26:D27)</f>
        <v>59.625</v>
      </c>
      <c r="E28" s="162">
        <f t="shared" si="0"/>
        <v>0.006289308176100629</v>
      </c>
      <c r="F28" s="164">
        <f>SUM(F26:F27)</f>
        <v>60</v>
      </c>
      <c r="G28" s="161">
        <f aca="true" t="shared" si="15" ref="G28:R28">SUM(G26:G27)</f>
        <v>61</v>
      </c>
      <c r="H28" s="163">
        <f t="shared" si="15"/>
        <v>60</v>
      </c>
      <c r="I28" s="163">
        <f t="shared" si="15"/>
        <v>60</v>
      </c>
      <c r="J28" s="173">
        <f t="shared" si="15"/>
        <v>60</v>
      </c>
      <c r="K28" s="173">
        <f t="shared" si="15"/>
        <v>60</v>
      </c>
      <c r="L28" s="173">
        <f t="shared" si="15"/>
        <v>60</v>
      </c>
      <c r="M28" s="173">
        <f t="shared" si="15"/>
        <v>61</v>
      </c>
      <c r="N28" s="173">
        <f t="shared" si="15"/>
        <v>60</v>
      </c>
      <c r="O28" s="173">
        <f t="shared" si="15"/>
        <v>59.5</v>
      </c>
      <c r="P28" s="173">
        <f t="shared" si="15"/>
        <v>58</v>
      </c>
      <c r="Q28" s="173">
        <f t="shared" si="15"/>
        <v>58</v>
      </c>
      <c r="R28" s="174">
        <f t="shared" si="15"/>
        <v>58</v>
      </c>
      <c r="S28" s="161">
        <f aca="true" t="shared" si="16" ref="S28:AD28">SUM(S26:S27)</f>
        <v>60</v>
      </c>
      <c r="T28" s="163">
        <f t="shared" si="16"/>
        <v>60</v>
      </c>
      <c r="U28" s="163">
        <f t="shared" si="16"/>
        <v>60</v>
      </c>
      <c r="V28" s="163">
        <f t="shared" si="16"/>
        <v>60</v>
      </c>
      <c r="W28" s="163">
        <f t="shared" si="16"/>
        <v>60</v>
      </c>
      <c r="X28" s="163">
        <f t="shared" si="16"/>
        <v>60</v>
      </c>
      <c r="Y28" s="163">
        <f t="shared" si="16"/>
        <v>60</v>
      </c>
      <c r="Z28" s="163">
        <f t="shared" si="16"/>
        <v>60</v>
      </c>
      <c r="AA28" s="163">
        <f t="shared" si="16"/>
        <v>60</v>
      </c>
      <c r="AB28" s="163">
        <f t="shared" si="16"/>
        <v>60</v>
      </c>
      <c r="AC28" s="163">
        <f t="shared" si="16"/>
        <v>60</v>
      </c>
      <c r="AD28" s="164">
        <f t="shared" si="16"/>
        <v>60</v>
      </c>
    </row>
    <row r="29" spans="1:30" ht="15">
      <c r="A29" s="145">
        <v>23</v>
      </c>
      <c r="B29" s="375" t="s">
        <v>198</v>
      </c>
      <c r="C29" s="376"/>
      <c r="D29" s="147">
        <f>_xlfn.IFERROR(D7/D26/$B$3,0)</f>
        <v>0</v>
      </c>
      <c r="E29" s="168">
        <f t="shared" si="0"/>
        <v>0</v>
      </c>
      <c r="F29" s="148">
        <f>_xlfn.IFERROR(F7/F26/$B$3,0)</f>
        <v>0</v>
      </c>
      <c r="G29" s="175">
        <f>_xlfn.IFERROR(G7/G26,0)</f>
        <v>0</v>
      </c>
      <c r="H29" s="176">
        <f>_xlfn.IFERROR(H7/H26,0)</f>
        <v>0</v>
      </c>
      <c r="I29" s="176">
        <f>_xlfn.IFERROR(I7/I26,0)</f>
        <v>0</v>
      </c>
      <c r="J29" s="177">
        <f>_xlfn.IFERROR(J7/J26,0)</f>
        <v>0</v>
      </c>
      <c r="K29" s="177">
        <f>_xlfn.IFERROR(K7/K26,0)</f>
        <v>0</v>
      </c>
      <c r="L29" s="177">
        <f>_xlfn.IFERROR(L7/L26,0)</f>
        <v>0</v>
      </c>
      <c r="M29" s="177">
        <f>_xlfn.IFERROR(M7/M26,0)</f>
        <v>0</v>
      </c>
      <c r="N29" s="177">
        <f>_xlfn.IFERROR(N7/N26,0)</f>
        <v>0</v>
      </c>
      <c r="O29" s="178">
        <f>_xlfn.IFERROR(O7/O26,0)</f>
        <v>0</v>
      </c>
      <c r="P29" s="178">
        <f>_xlfn.IFERROR(P7/P26,0)</f>
        <v>0</v>
      </c>
      <c r="Q29" s="178">
        <f>_xlfn.IFERROR(Q7/Q26,0)</f>
        <v>0</v>
      </c>
      <c r="R29" s="179">
        <f>_xlfn.IFERROR(R7/R26,0)</f>
        <v>0</v>
      </c>
      <c r="S29" s="196">
        <f>_xlfn.IFERROR(S7/S26,0)</f>
        <v>0</v>
      </c>
      <c r="T29" s="197">
        <f>_xlfn.IFERROR(T7/T26,0)</f>
        <v>0</v>
      </c>
      <c r="U29" s="197">
        <f>_xlfn.IFERROR(U7/U26,0)</f>
        <v>0</v>
      </c>
      <c r="V29" s="197">
        <f>_xlfn.IFERROR(V7/V26,0)</f>
        <v>0</v>
      </c>
      <c r="W29" s="197">
        <f>_xlfn.IFERROR(W7/W26,0)</f>
        <v>0</v>
      </c>
      <c r="X29" s="197">
        <f>_xlfn.IFERROR(X7/X26,0)</f>
        <v>0</v>
      </c>
      <c r="Y29" s="197">
        <f>_xlfn.IFERROR(Y7/Y26,0)</f>
        <v>0</v>
      </c>
      <c r="Z29" s="197">
        <f>_xlfn.IFERROR(Z7/Z26,0)</f>
        <v>0</v>
      </c>
      <c r="AA29" s="197">
        <f>_xlfn.IFERROR(AA7/AA26,0)</f>
        <v>0</v>
      </c>
      <c r="AB29" s="197">
        <f>_xlfn.IFERROR(AB7/AB26,0)</f>
        <v>0</v>
      </c>
      <c r="AC29" s="197">
        <f>_xlfn.IFERROR(AC7/AC26,0)</f>
        <v>0</v>
      </c>
      <c r="AD29" s="198">
        <f>_xlfn.IFERROR(AD7/AD26,0)</f>
        <v>0</v>
      </c>
    </row>
    <row r="30" spans="1:30" ht="15.75" thickBot="1">
      <c r="A30" s="172">
        <v>24</v>
      </c>
      <c r="B30" s="379" t="s">
        <v>199</v>
      </c>
      <c r="C30" s="380"/>
      <c r="D30" s="182">
        <f>_xlfn.IFERROR(D11/D27/$B$3,0)</f>
        <v>319.4227812718379</v>
      </c>
      <c r="E30" s="181">
        <f t="shared" si="0"/>
        <v>0.07598601162999276</v>
      </c>
      <c r="F30" s="183">
        <f>_xlfn.IFERROR(F11/F27/$B$3,0)</f>
        <v>343.6944444444444</v>
      </c>
      <c r="G30" s="184">
        <f>_xlfn.IFERROR(G11/G27,0)</f>
        <v>308.8032786885246</v>
      </c>
      <c r="H30" s="185">
        <f>_xlfn.IFERROR(H11/H27,0)</f>
        <v>307.6666666666667</v>
      </c>
      <c r="I30" s="185">
        <f>_xlfn.IFERROR(I11/I27,0)</f>
        <v>314.8666666666667</v>
      </c>
      <c r="J30" s="186">
        <f>_xlfn.IFERROR(J11/J27,0)</f>
        <v>315.8666666666667</v>
      </c>
      <c r="K30" s="186">
        <f>_xlfn.IFERROR(K11/K27,0)</f>
        <v>312.8666666666667</v>
      </c>
      <c r="L30" s="186">
        <f>_xlfn.IFERROR(L11/L27,0)</f>
        <v>312.78333333333336</v>
      </c>
      <c r="M30" s="186">
        <f>_xlfn.IFERROR(M11/M27,0)</f>
        <v>319.8196721311475</v>
      </c>
      <c r="N30" s="186">
        <f>_xlfn.IFERROR(N11/N27,0)</f>
        <v>322.46666666666664</v>
      </c>
      <c r="O30" s="187">
        <f>_xlfn.IFERROR(O11/O27,0)</f>
        <v>320.60504201680675</v>
      </c>
      <c r="P30" s="187">
        <f>_xlfn.IFERROR(P11/P27,0)</f>
        <v>313.4310344827586</v>
      </c>
      <c r="Q30" s="187">
        <f>_xlfn.IFERROR(Q11/Q27,0)</f>
        <v>313.4310344827586</v>
      </c>
      <c r="R30" s="187">
        <f>_xlfn.IFERROR(R11/R27,0)</f>
        <v>372</v>
      </c>
      <c r="S30" s="180">
        <f>_xlfn.IFERROR(S11/S27,0)</f>
        <v>317.46666666666664</v>
      </c>
      <c r="T30" s="182">
        <f>_xlfn.IFERROR(T11/T27,0)</f>
        <v>317.46666666666664</v>
      </c>
      <c r="U30" s="182">
        <f>_xlfn.IFERROR(U11/U27,0)</f>
        <v>317.46666666666664</v>
      </c>
      <c r="V30" s="182">
        <f>_xlfn.IFERROR(V11/V27,0)</f>
        <v>317.46666666666664</v>
      </c>
      <c r="W30" s="182">
        <f>_xlfn.IFERROR(W11/W27,0)</f>
        <v>317.46666666666664</v>
      </c>
      <c r="X30" s="182">
        <f>_xlfn.IFERROR(X11/X27,0)</f>
        <v>317.46666666666664</v>
      </c>
      <c r="Y30" s="182">
        <f>_xlfn.IFERROR(Y11/Y27,0)</f>
        <v>317.46666666666664</v>
      </c>
      <c r="Z30" s="182">
        <f>_xlfn.IFERROR(Z11/Z27,0)</f>
        <v>317.46666666666664</v>
      </c>
      <c r="AA30" s="182">
        <f>_xlfn.IFERROR(AA11/AA27,0)</f>
        <v>317.46666666666664</v>
      </c>
      <c r="AB30" s="182">
        <f>_xlfn.IFERROR(AB11/AB27,0)</f>
        <v>317.46666666666664</v>
      </c>
      <c r="AC30" s="182">
        <f>_xlfn.IFERROR(AC11/AC27,0)</f>
        <v>317.46666666666664</v>
      </c>
      <c r="AD30" s="183">
        <f>_xlfn.IFERROR(AD11/AD27,0)</f>
        <v>632.2</v>
      </c>
    </row>
    <row r="31" spans="1:30" ht="15.75" thickBot="1">
      <c r="A31" s="160">
        <v>25</v>
      </c>
      <c r="B31" s="369" t="s">
        <v>200</v>
      </c>
      <c r="C31" s="370"/>
      <c r="D31" s="163">
        <f>_xlfn.IFERROR((D7+D11)/D28/$B$3,0)</f>
        <v>319.4227812718379</v>
      </c>
      <c r="E31" s="162">
        <f t="shared" si="0"/>
        <v>0.07598601162999276</v>
      </c>
      <c r="F31" s="164">
        <f>_xlfn.IFERROR((F7+F11)/F28/$B$3,0)</f>
        <v>343.6944444444444</v>
      </c>
      <c r="G31" s="161">
        <f>_xlfn.IFERROR((G7+G11)/G28,0)</f>
        <v>308.8032786885246</v>
      </c>
      <c r="H31" s="163">
        <f>_xlfn.IFERROR((H7+H11)/H28,0)</f>
        <v>307.6666666666667</v>
      </c>
      <c r="I31" s="163">
        <f>_xlfn.IFERROR((I7+I11)/I28,0)</f>
        <v>314.8666666666667</v>
      </c>
      <c r="J31" s="173">
        <f>_xlfn.IFERROR((J7+J11)/J28,0)</f>
        <v>315.8666666666667</v>
      </c>
      <c r="K31" s="173">
        <f>_xlfn.IFERROR((K7+K11)/K28,0)</f>
        <v>312.8666666666667</v>
      </c>
      <c r="L31" s="173">
        <f>_xlfn.IFERROR((L7+L11)/L28,0)</f>
        <v>312.78333333333336</v>
      </c>
      <c r="M31" s="173">
        <f>_xlfn.IFERROR((M7+M11)/M28,0)</f>
        <v>319.8196721311475</v>
      </c>
      <c r="N31" s="173">
        <f>_xlfn.IFERROR((N7+N11)/N28,0)</f>
        <v>322.46666666666664</v>
      </c>
      <c r="O31" s="173">
        <f>_xlfn.IFERROR((O7+O11)/O28,0)</f>
        <v>320.60504201680675</v>
      </c>
      <c r="P31" s="173">
        <f>_xlfn.IFERROR((P7+P11)/P28,0)</f>
        <v>313.4310344827586</v>
      </c>
      <c r="Q31" s="173">
        <f>_xlfn.IFERROR((Q7+Q11)/Q28,0)</f>
        <v>313.4310344827586</v>
      </c>
      <c r="R31" s="174">
        <f>_xlfn.IFERROR((R7+R11)/R28,0)</f>
        <v>372</v>
      </c>
      <c r="S31" s="161">
        <f>_xlfn.IFERROR((S7+S11)/S28,0)</f>
        <v>317.46666666666664</v>
      </c>
      <c r="T31" s="163">
        <f>_xlfn.IFERROR((T7+T11)/T28,0)</f>
        <v>317.46666666666664</v>
      </c>
      <c r="U31" s="163">
        <f>_xlfn.IFERROR((U7+U11)/U28,0)</f>
        <v>317.46666666666664</v>
      </c>
      <c r="V31" s="163">
        <f>_xlfn.IFERROR((V7+V11)/V28,0)</f>
        <v>317.46666666666664</v>
      </c>
      <c r="W31" s="163">
        <f>_xlfn.IFERROR((W7+W11)/W28,0)</f>
        <v>317.46666666666664</v>
      </c>
      <c r="X31" s="163">
        <f>_xlfn.IFERROR((X7+X11)/X28,0)</f>
        <v>317.46666666666664</v>
      </c>
      <c r="Y31" s="163">
        <f>_xlfn.IFERROR((Y7+Y11)/Y28,0)</f>
        <v>317.46666666666664</v>
      </c>
      <c r="Z31" s="163">
        <f>_xlfn.IFERROR((Z7+Z11)/Z28,0)</f>
        <v>317.46666666666664</v>
      </c>
      <c r="AA31" s="163">
        <f>_xlfn.IFERROR((AA7+AA11)/AA28,0)</f>
        <v>317.46666666666664</v>
      </c>
      <c r="AB31" s="163">
        <f>_xlfn.IFERROR((AB7+AB11)/AB28,0)</f>
        <v>317.46666666666664</v>
      </c>
      <c r="AC31" s="163">
        <f>_xlfn.IFERROR((AC7+AC11)/AC28,0)</f>
        <v>317.46666666666664</v>
      </c>
      <c r="AD31" s="164">
        <f>_xlfn.IFERROR((AD7+AD11)/AD28,0)</f>
        <v>632.2</v>
      </c>
    </row>
    <row r="32" spans="1:30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5" ht="15">
      <c r="F35" s="278"/>
    </row>
  </sheetData>
  <sheetProtection/>
  <mergeCells count="32">
    <mergeCell ref="B29:C29"/>
    <mergeCell ref="B30:C30"/>
    <mergeCell ref="B17:C17"/>
    <mergeCell ref="B18:C18"/>
    <mergeCell ref="B19:C19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11:C11"/>
    <mergeCell ref="B12:C12"/>
    <mergeCell ref="B13:C13"/>
    <mergeCell ref="B14:C14"/>
    <mergeCell ref="B15:C15"/>
    <mergeCell ref="G5:R5"/>
    <mergeCell ref="S5:AD5"/>
    <mergeCell ref="B7:C7"/>
    <mergeCell ref="B8:C8"/>
    <mergeCell ref="B9:C9"/>
    <mergeCell ref="B10:C10"/>
    <mergeCell ref="A5:A6"/>
    <mergeCell ref="B5:C6"/>
    <mergeCell ref="D5:D6"/>
    <mergeCell ref="E5:E6"/>
    <mergeCell ref="F5:F6"/>
    <mergeCell ref="B16:C16"/>
  </mergeCells>
  <conditionalFormatting sqref="A1:F32">
    <cfRule type="expression" priority="26" dxfId="0">
      <formula>CELL("védett",A1)=0</formula>
    </cfRule>
  </conditionalFormatting>
  <conditionalFormatting sqref="S1:AD6 AE22 S25:AD32">
    <cfRule type="expression" priority="4" dxfId="0">
      <formula>CELL("védett",S1)=0</formula>
    </cfRule>
  </conditionalFormatting>
  <conditionalFormatting sqref="G32:R32 G1:R6 J7:R31">
    <cfRule type="expression" priority="11" dxfId="0">
      <formula>CELL("védett",G1)=0</formula>
    </cfRule>
  </conditionalFormatting>
  <conditionalFormatting sqref="G7:G31">
    <cfRule type="expression" priority="10" dxfId="0">
      <formula>CELL("védett",G7)=0</formula>
    </cfRule>
  </conditionalFormatting>
  <conditionalFormatting sqref="H7:H31">
    <cfRule type="expression" priority="8" dxfId="0">
      <formula>CELL("védett",H7)=0</formula>
    </cfRule>
  </conditionalFormatting>
  <conditionalFormatting sqref="I7:I31">
    <cfRule type="expression" priority="6" dxfId="0">
      <formula>CELL("védett",I7)=0</formula>
    </cfRule>
  </conditionalFormatting>
  <conditionalFormatting sqref="S7:AD15">
    <cfRule type="expression" priority="2" dxfId="0">
      <formula>CELL("védett",S7)=0</formula>
    </cfRule>
  </conditionalFormatting>
  <conditionalFormatting sqref="S16:AD24">
    <cfRule type="expression" priority="1" dxfId="0">
      <formula>CELL("védett",S16)=0</formula>
    </cfRule>
  </conditionalFormatting>
  <dataValidations count="1">
    <dataValidation type="whole" allowBlank="1" showInputMessage="1" showErrorMessage="1" errorTitle="Hónapok" error="A beírt adat 1 és 12 közötti lehet!" sqref="B2:B3">
      <formula1>1</formula1>
      <formula2>12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S10:AD10 D7:F24 G10:R10 S28:AD31 S19:AD19 D25:F27 S14:AD15 S23:AD25 D28:D31 F28:F31" formulaRange="1"/>
    <ignoredError sqref="E28:E31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4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7.57421875" style="208" bestFit="1" customWidth="1"/>
    <col min="2" max="2" width="39.8515625" style="208" customWidth="1"/>
    <col min="3" max="3" width="16.7109375" style="208" bestFit="1" customWidth="1"/>
    <col min="4" max="4" width="8.7109375" style="208" bestFit="1" customWidth="1"/>
    <col min="5" max="5" width="17.00390625" style="208" customWidth="1"/>
    <col min="6" max="6" width="5.140625" style="208" customWidth="1"/>
    <col min="7" max="7" width="18.140625" style="208" customWidth="1"/>
    <col min="8" max="8" width="5.140625" style="208" customWidth="1"/>
    <col min="9" max="9" width="13.421875" style="208" customWidth="1"/>
    <col min="10" max="10" width="18.00390625" style="208" customWidth="1"/>
    <col min="11" max="11" width="15.28125" style="208" customWidth="1"/>
    <col min="12" max="16384" width="9.140625" style="208" customWidth="1"/>
  </cols>
  <sheetData>
    <row r="1" ht="12"/>
    <row r="2" ht="12"/>
    <row r="3" ht="12"/>
    <row r="4" ht="12.75" thickBot="1">
      <c r="K4" s="209" t="s">
        <v>3</v>
      </c>
    </row>
    <row r="5" spans="1:11" ht="48.75" thickBot="1">
      <c r="A5" s="210" t="s">
        <v>201</v>
      </c>
      <c r="B5" s="211" t="s">
        <v>202</v>
      </c>
      <c r="C5" s="212" t="s">
        <v>203</v>
      </c>
      <c r="D5" s="211" t="s">
        <v>204</v>
      </c>
      <c r="E5" s="213" t="s">
        <v>205</v>
      </c>
      <c r="F5" s="214" t="s">
        <v>206</v>
      </c>
      <c r="G5" s="213" t="s">
        <v>207</v>
      </c>
      <c r="H5" s="214" t="s">
        <v>206</v>
      </c>
      <c r="I5" s="211" t="s">
        <v>208</v>
      </c>
      <c r="J5" s="213" t="s">
        <v>209</v>
      </c>
      <c r="K5" s="215" t="s">
        <v>210</v>
      </c>
    </row>
    <row r="6" spans="1:11" ht="12">
      <c r="A6" s="216">
        <v>1</v>
      </c>
      <c r="B6" s="275" t="s">
        <v>223</v>
      </c>
      <c r="C6" s="217"/>
      <c r="D6" s="218">
        <v>44286</v>
      </c>
      <c r="E6" s="219">
        <v>15000000</v>
      </c>
      <c r="F6" s="220">
        <f>_xlfn.IFERROR(G6/E6,0)</f>
        <v>0</v>
      </c>
      <c r="G6" s="109"/>
      <c r="H6" s="220">
        <f>_xlfn.IFERROR(I6/E6,0)</f>
        <v>0</v>
      </c>
      <c r="I6" s="109"/>
      <c r="J6" s="109"/>
      <c r="K6" s="221"/>
    </row>
    <row r="7" spans="1:11" ht="12">
      <c r="A7" s="222">
        <v>2</v>
      </c>
      <c r="B7" s="276" t="s">
        <v>222</v>
      </c>
      <c r="C7" s="224"/>
      <c r="D7" s="225">
        <v>44561</v>
      </c>
      <c r="E7" s="226">
        <v>20000000</v>
      </c>
      <c r="F7" s="227">
        <f>_xlfn.IFERROR(G7/E7,0)</f>
        <v>0</v>
      </c>
      <c r="G7" s="33"/>
      <c r="H7" s="227">
        <f>_xlfn.IFERROR(I7/E7,0)</f>
        <v>0</v>
      </c>
      <c r="I7" s="33"/>
      <c r="J7" s="33"/>
      <c r="K7" s="228"/>
    </row>
    <row r="8" spans="1:11" ht="12">
      <c r="A8" s="216">
        <v>3</v>
      </c>
      <c r="B8" s="229"/>
      <c r="C8" s="224"/>
      <c r="D8" s="225"/>
      <c r="E8" s="226"/>
      <c r="F8" s="227">
        <f>_xlfn.IFERROR(G8/E8,0)</f>
        <v>0</v>
      </c>
      <c r="G8" s="33"/>
      <c r="H8" s="227">
        <f>_xlfn.IFERROR(I8/E8,0)</f>
        <v>0</v>
      </c>
      <c r="I8" s="33"/>
      <c r="J8" s="33"/>
      <c r="K8" s="228"/>
    </row>
    <row r="9" spans="1:11" ht="12">
      <c r="A9" s="216">
        <v>4</v>
      </c>
      <c r="B9" s="223"/>
      <c r="C9" s="230"/>
      <c r="D9" s="225"/>
      <c r="E9" s="226"/>
      <c r="F9" s="227">
        <f>_xlfn.IFERROR(G9/E9,0)</f>
        <v>0</v>
      </c>
      <c r="G9" s="33"/>
      <c r="H9" s="227">
        <f>_xlfn.IFERROR(I9/E9,0)</f>
        <v>0</v>
      </c>
      <c r="I9" s="33"/>
      <c r="J9" s="33"/>
      <c r="K9" s="228"/>
    </row>
    <row r="10" spans="1:11" ht="12">
      <c r="A10" s="222">
        <v>5</v>
      </c>
      <c r="B10" s="223"/>
      <c r="C10" s="224"/>
      <c r="D10" s="231"/>
      <c r="E10" s="226"/>
      <c r="F10" s="227">
        <f>_xlfn.IFERROR(G10/E10,0)</f>
        <v>0</v>
      </c>
      <c r="G10" s="33"/>
      <c r="H10" s="227">
        <f>_xlfn.IFERROR(I10/E10,0)</f>
        <v>0</v>
      </c>
      <c r="I10" s="33"/>
      <c r="J10" s="33"/>
      <c r="K10" s="228"/>
    </row>
    <row r="11" spans="1:11" ht="12">
      <c r="A11" s="216">
        <v>6</v>
      </c>
      <c r="B11" s="223"/>
      <c r="C11" s="224"/>
      <c r="D11" s="231"/>
      <c r="E11" s="226"/>
      <c r="F11" s="227">
        <f>_xlfn.IFERROR(G11/E11,0)</f>
        <v>0</v>
      </c>
      <c r="G11" s="33"/>
      <c r="H11" s="227">
        <f>_xlfn.IFERROR(I11/E11,0)</f>
        <v>0</v>
      </c>
      <c r="I11" s="33"/>
      <c r="J11" s="33"/>
      <c r="K11" s="228"/>
    </row>
    <row r="12" spans="1:11" ht="12">
      <c r="A12" s="216">
        <v>7</v>
      </c>
      <c r="B12" s="223"/>
      <c r="C12" s="224"/>
      <c r="D12" s="231"/>
      <c r="E12" s="226"/>
      <c r="F12" s="227">
        <f>_xlfn.IFERROR(G12/E12,0)</f>
        <v>0</v>
      </c>
      <c r="G12" s="33"/>
      <c r="H12" s="227">
        <f>_xlfn.IFERROR(I12/E12,0)</f>
        <v>0</v>
      </c>
      <c r="I12" s="33"/>
      <c r="J12" s="33"/>
      <c r="K12" s="228"/>
    </row>
    <row r="13" spans="1:11" ht="12">
      <c r="A13" s="222">
        <v>8</v>
      </c>
      <c r="B13" s="223"/>
      <c r="C13" s="230"/>
      <c r="D13" s="225"/>
      <c r="E13" s="226"/>
      <c r="F13" s="227">
        <f>_xlfn.IFERROR(G13/E13,0)</f>
        <v>0</v>
      </c>
      <c r="G13" s="33"/>
      <c r="H13" s="227">
        <f>_xlfn.IFERROR(I13/E13,0)</f>
        <v>0</v>
      </c>
      <c r="I13" s="33"/>
      <c r="J13" s="33"/>
      <c r="K13" s="228"/>
    </row>
    <row r="14" spans="1:11" ht="12">
      <c r="A14" s="216">
        <v>9</v>
      </c>
      <c r="B14" s="223"/>
      <c r="C14" s="224"/>
      <c r="D14" s="231"/>
      <c r="E14" s="226"/>
      <c r="F14" s="227">
        <f>_xlfn.IFERROR(G14/E14,0)</f>
        <v>0</v>
      </c>
      <c r="G14" s="33"/>
      <c r="H14" s="227">
        <f>_xlfn.IFERROR(I14/E14,0)</f>
        <v>0</v>
      </c>
      <c r="I14" s="33"/>
      <c r="J14" s="33"/>
      <c r="K14" s="228"/>
    </row>
    <row r="15" spans="1:11" ht="12">
      <c r="A15" s="216">
        <v>10</v>
      </c>
      <c r="B15" s="223"/>
      <c r="C15" s="224"/>
      <c r="D15" s="231"/>
      <c r="E15" s="226"/>
      <c r="F15" s="227">
        <f>_xlfn.IFERROR(G15/E15,0)</f>
        <v>0</v>
      </c>
      <c r="G15" s="33"/>
      <c r="H15" s="227">
        <f>_xlfn.IFERROR(I15/E15,0)</f>
        <v>0</v>
      </c>
      <c r="I15" s="33"/>
      <c r="J15" s="33"/>
      <c r="K15" s="228"/>
    </row>
    <row r="16" spans="1:11" ht="12">
      <c r="A16" s="222">
        <v>11</v>
      </c>
      <c r="B16" s="223"/>
      <c r="C16" s="224"/>
      <c r="D16" s="231"/>
      <c r="E16" s="226"/>
      <c r="F16" s="227">
        <f>_xlfn.IFERROR(G16/E16,0)</f>
        <v>0</v>
      </c>
      <c r="G16" s="33"/>
      <c r="H16" s="227">
        <f>_xlfn.IFERROR(I16/E16,0)</f>
        <v>0</v>
      </c>
      <c r="I16" s="33"/>
      <c r="J16" s="33"/>
      <c r="K16" s="228"/>
    </row>
    <row r="17" spans="1:11" ht="12">
      <c r="A17" s="216">
        <v>12</v>
      </c>
      <c r="B17" s="223"/>
      <c r="C17" s="224"/>
      <c r="D17" s="231"/>
      <c r="E17" s="226"/>
      <c r="F17" s="227">
        <f>_xlfn.IFERROR(G17/E17,0)</f>
        <v>0</v>
      </c>
      <c r="G17" s="33"/>
      <c r="H17" s="227">
        <f>_xlfn.IFERROR(I17/E17,0)</f>
        <v>0</v>
      </c>
      <c r="I17" s="33"/>
      <c r="J17" s="33"/>
      <c r="K17" s="228"/>
    </row>
    <row r="18" spans="1:11" ht="12">
      <c r="A18" s="216">
        <v>13</v>
      </c>
      <c r="B18" s="223"/>
      <c r="C18" s="224"/>
      <c r="D18" s="231"/>
      <c r="E18" s="226"/>
      <c r="F18" s="227">
        <f>_xlfn.IFERROR(G18/E18,0)</f>
        <v>0</v>
      </c>
      <c r="G18" s="33"/>
      <c r="H18" s="227">
        <f>_xlfn.IFERROR(I18/E18,0)</f>
        <v>0</v>
      </c>
      <c r="I18" s="33"/>
      <c r="J18" s="33"/>
      <c r="K18" s="228"/>
    </row>
    <row r="19" spans="1:11" ht="12">
      <c r="A19" s="222">
        <v>14</v>
      </c>
      <c r="B19" s="223"/>
      <c r="C19" s="224"/>
      <c r="D19" s="231"/>
      <c r="E19" s="226"/>
      <c r="F19" s="227">
        <f>_xlfn.IFERROR(G19/E19,0)</f>
        <v>0</v>
      </c>
      <c r="G19" s="33"/>
      <c r="H19" s="227">
        <f>_xlfn.IFERROR(I19/E19,0)</f>
        <v>0</v>
      </c>
      <c r="I19" s="33"/>
      <c r="J19" s="33"/>
      <c r="K19" s="228"/>
    </row>
    <row r="20" spans="1:11" ht="12">
      <c r="A20" s="216">
        <v>15</v>
      </c>
      <c r="B20" s="237"/>
      <c r="C20" s="224"/>
      <c r="D20" s="231"/>
      <c r="E20" s="226"/>
      <c r="F20" s="227">
        <f>_xlfn.IFERROR(G20/E20,0)</f>
        <v>0</v>
      </c>
      <c r="G20" s="33"/>
      <c r="H20" s="227">
        <f>_xlfn.IFERROR(I20/E20,0)</f>
        <v>0</v>
      </c>
      <c r="I20" s="33"/>
      <c r="J20" s="33"/>
      <c r="K20" s="228"/>
    </row>
    <row r="21" spans="1:11" ht="12">
      <c r="A21" s="216">
        <v>16</v>
      </c>
      <c r="B21" s="223"/>
      <c r="C21" s="230"/>
      <c r="D21" s="231"/>
      <c r="E21" s="226"/>
      <c r="F21" s="227">
        <f>_xlfn.IFERROR(G21/E21,0)</f>
        <v>0</v>
      </c>
      <c r="G21" s="33"/>
      <c r="H21" s="227">
        <f>_xlfn.IFERROR(I21/E21,0)</f>
        <v>0</v>
      </c>
      <c r="I21" s="33"/>
      <c r="J21" s="33"/>
      <c r="K21" s="228"/>
    </row>
    <row r="22" spans="1:11" ht="12">
      <c r="A22" s="222">
        <v>17</v>
      </c>
      <c r="B22" s="223"/>
      <c r="C22" s="224"/>
      <c r="D22" s="231"/>
      <c r="E22" s="226"/>
      <c r="F22" s="227">
        <f>_xlfn.IFERROR(G22/E22,0)</f>
        <v>0</v>
      </c>
      <c r="G22" s="33"/>
      <c r="H22" s="227">
        <f>_xlfn.IFERROR(I22/E22,0)</f>
        <v>0</v>
      </c>
      <c r="I22" s="33"/>
      <c r="J22" s="33"/>
      <c r="K22" s="228"/>
    </row>
    <row r="23" spans="1:11" ht="12">
      <c r="A23" s="216">
        <v>18</v>
      </c>
      <c r="B23" s="223"/>
      <c r="C23" s="224"/>
      <c r="D23" s="231"/>
      <c r="E23" s="226"/>
      <c r="F23" s="227">
        <f>_xlfn.IFERROR(G23/E23,0)</f>
        <v>0</v>
      </c>
      <c r="G23" s="33"/>
      <c r="H23" s="227">
        <f>_xlfn.IFERROR(I23/E23,0)</f>
        <v>0</v>
      </c>
      <c r="I23" s="33"/>
      <c r="J23" s="33"/>
      <c r="K23" s="228"/>
    </row>
    <row r="24" spans="1:11" ht="12">
      <c r="A24" s="216">
        <v>19</v>
      </c>
      <c r="B24" s="223"/>
      <c r="C24" s="224"/>
      <c r="D24" s="231"/>
      <c r="E24" s="226"/>
      <c r="F24" s="227">
        <f>_xlfn.IFERROR(G24/E24,0)</f>
        <v>0</v>
      </c>
      <c r="G24" s="33"/>
      <c r="H24" s="227">
        <f>_xlfn.IFERROR(I24/E24,0)</f>
        <v>0</v>
      </c>
      <c r="I24" s="33"/>
      <c r="J24" s="33"/>
      <c r="K24" s="228"/>
    </row>
    <row r="25" spans="1:11" ht="12">
      <c r="A25" s="222">
        <v>20</v>
      </c>
      <c r="B25" s="223"/>
      <c r="C25" s="224"/>
      <c r="D25" s="231"/>
      <c r="E25" s="226"/>
      <c r="F25" s="227">
        <f>_xlfn.IFERROR(G25/E25,0)</f>
        <v>0</v>
      </c>
      <c r="G25" s="33"/>
      <c r="H25" s="227">
        <f>_xlfn.IFERROR(I25/E25,0)</f>
        <v>0</v>
      </c>
      <c r="I25" s="33"/>
      <c r="J25" s="33"/>
      <c r="K25" s="228"/>
    </row>
    <row r="26" spans="1:11" ht="12">
      <c r="A26" s="216">
        <v>21</v>
      </c>
      <c r="B26" s="223"/>
      <c r="C26" s="224"/>
      <c r="D26" s="231"/>
      <c r="E26" s="226"/>
      <c r="F26" s="227">
        <f>_xlfn.IFERROR(G26/E26,0)</f>
        <v>0</v>
      </c>
      <c r="G26" s="33"/>
      <c r="H26" s="227">
        <f>_xlfn.IFERROR(I26/E26,0)</f>
        <v>0</v>
      </c>
      <c r="I26" s="33"/>
      <c r="J26" s="33"/>
      <c r="K26" s="228"/>
    </row>
    <row r="27" spans="1:11" ht="12">
      <c r="A27" s="216">
        <v>22</v>
      </c>
      <c r="B27" s="223"/>
      <c r="C27" s="224"/>
      <c r="D27" s="231"/>
      <c r="E27" s="226"/>
      <c r="F27" s="227">
        <f>_xlfn.IFERROR(G27/E27,0)</f>
        <v>0</v>
      </c>
      <c r="G27" s="33"/>
      <c r="H27" s="227">
        <f>_xlfn.IFERROR(I27/E27,0)</f>
        <v>0</v>
      </c>
      <c r="I27" s="33"/>
      <c r="J27" s="33"/>
      <c r="K27" s="228"/>
    </row>
    <row r="28" spans="1:11" ht="12">
      <c r="A28" s="222">
        <v>23</v>
      </c>
      <c r="B28" s="223"/>
      <c r="C28" s="224"/>
      <c r="D28" s="231"/>
      <c r="E28" s="226"/>
      <c r="F28" s="227">
        <f>_xlfn.IFERROR(G28/E28,0)</f>
        <v>0</v>
      </c>
      <c r="G28" s="33"/>
      <c r="H28" s="227">
        <f>_xlfn.IFERROR(I28/E28,0)</f>
        <v>0</v>
      </c>
      <c r="I28" s="33"/>
      <c r="J28" s="33"/>
      <c r="K28" s="228"/>
    </row>
    <row r="29" spans="1:11" ht="12">
      <c r="A29" s="216">
        <v>24</v>
      </c>
      <c r="B29" s="223"/>
      <c r="C29" s="224"/>
      <c r="D29" s="231"/>
      <c r="E29" s="226"/>
      <c r="F29" s="227">
        <f>_xlfn.IFERROR(G29/E29,0)</f>
        <v>0</v>
      </c>
      <c r="G29" s="33"/>
      <c r="H29" s="227">
        <f>_xlfn.IFERROR(I29/E29,0)</f>
        <v>0</v>
      </c>
      <c r="I29" s="33"/>
      <c r="J29" s="33"/>
      <c r="K29" s="228"/>
    </row>
    <row r="30" spans="1:11" ht="12">
      <c r="A30" s="216">
        <v>25</v>
      </c>
      <c r="B30" s="223"/>
      <c r="C30" s="224"/>
      <c r="D30" s="231"/>
      <c r="E30" s="226"/>
      <c r="F30" s="227">
        <f>_xlfn.IFERROR(G30/E30,0)</f>
        <v>0</v>
      </c>
      <c r="G30" s="33"/>
      <c r="H30" s="227">
        <f>_xlfn.IFERROR(I30/E30,0)</f>
        <v>0</v>
      </c>
      <c r="I30" s="33"/>
      <c r="J30" s="33"/>
      <c r="K30" s="228"/>
    </row>
    <row r="31" spans="1:11" ht="12">
      <c r="A31" s="222">
        <v>26</v>
      </c>
      <c r="B31" s="223"/>
      <c r="C31" s="224"/>
      <c r="D31" s="231"/>
      <c r="E31" s="226"/>
      <c r="F31" s="227">
        <f>_xlfn.IFERROR(G31/E31,0)</f>
        <v>0</v>
      </c>
      <c r="G31" s="33"/>
      <c r="H31" s="227">
        <f>_xlfn.IFERROR(I31/E31,0)</f>
        <v>0</v>
      </c>
      <c r="I31" s="33"/>
      <c r="J31" s="33"/>
      <c r="K31" s="228"/>
    </row>
    <row r="32" spans="1:11" ht="12">
      <c r="A32" s="216">
        <v>27</v>
      </c>
      <c r="B32" s="223"/>
      <c r="C32" s="224"/>
      <c r="D32" s="231"/>
      <c r="E32" s="226"/>
      <c r="F32" s="227">
        <f>_xlfn.IFERROR(G32/E32,0)</f>
        <v>0</v>
      </c>
      <c r="G32" s="33"/>
      <c r="H32" s="227">
        <f>_xlfn.IFERROR(I32/E32,0)</f>
        <v>0</v>
      </c>
      <c r="I32" s="33"/>
      <c r="J32" s="33"/>
      <c r="K32" s="228"/>
    </row>
    <row r="33" spans="1:11" ht="12.75" thickBot="1">
      <c r="A33" s="216">
        <v>28</v>
      </c>
      <c r="B33" s="223"/>
      <c r="C33" s="224"/>
      <c r="D33" s="231"/>
      <c r="E33" s="226"/>
      <c r="F33" s="227">
        <f>_xlfn.IFERROR(G33/E33,0)</f>
        <v>0</v>
      </c>
      <c r="G33" s="33"/>
      <c r="H33" s="227">
        <f>_xlfn.IFERROR(I33/E33,0)</f>
        <v>0</v>
      </c>
      <c r="I33" s="33"/>
      <c r="J33" s="33"/>
      <c r="K33" s="228"/>
    </row>
    <row r="34" spans="1:11" ht="12.75" thickBot="1">
      <c r="A34" s="232" t="s">
        <v>211</v>
      </c>
      <c r="B34" s="233"/>
      <c r="C34" s="233"/>
      <c r="D34" s="234"/>
      <c r="E34" s="173">
        <f>SUM(E6:E33)</f>
        <v>35000000</v>
      </c>
      <c r="F34" s="235">
        <f>_xlfn.IFERROR(G34/E34,0)</f>
        <v>0</v>
      </c>
      <c r="G34" s="173">
        <f>SUM(G6:G33)</f>
        <v>0</v>
      </c>
      <c r="H34" s="235">
        <f>_xlfn.IFERROR(I34/E34,0)</f>
        <v>0</v>
      </c>
      <c r="I34" s="173">
        <f>SUM(I6:I33)</f>
        <v>0</v>
      </c>
      <c r="J34" s="173">
        <f>SUM(J6:J33)</f>
        <v>0</v>
      </c>
      <c r="K34" s="236"/>
    </row>
  </sheetData>
  <sheetProtection formatColumns="0" formatRows="0" insertRows="0" insertHyperlinks="0"/>
  <printOptions horizont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9" scale="88" r:id="rId3"/>
  <ignoredErrors>
    <ignoredError sqref="F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Ágnes</dc:creator>
  <cp:keywords/>
  <dc:description/>
  <cp:lastModifiedBy>N.Zsuzsa</cp:lastModifiedBy>
  <dcterms:created xsi:type="dcterms:W3CDTF">2020-01-15T12:58:24Z</dcterms:created>
  <dcterms:modified xsi:type="dcterms:W3CDTF">2020-12-09T13:50:58Z</dcterms:modified>
  <cp:category/>
  <cp:version/>
  <cp:contentType/>
  <cp:contentStatus/>
</cp:coreProperties>
</file>